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<sst xmlns="http://schemas.openxmlformats.org/spreadsheetml/2006/main" count="1062" uniqueCount="870">
  <si>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</si>
  <si>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</si>
  <si>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</si>
  <si>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</si>
  <si>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</si>
  <si>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</si>
  <si>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</si>
  <si>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</si>
  <si>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</si>
  <si>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</si>
  <si>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</si>
  <si>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</si>
  <si>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</si>
  <si>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</si>
  <si>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</si>
  <si>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</si>
  <si>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</si>
  <si>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</si>
  <si>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</si>
  <si>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</si>
  <si>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</si>
  <si>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</si>
  <si>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</si>
  <si>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</si>
  <si>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</si>
  <si>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</si>
  <si>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</si>
  <si>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</si>
  <si>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</si>
  <si>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</si>
  <si>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</si>
  <si>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</si>
  <si>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</si>
  <si>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</si>
  <si>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</si>
  <si>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</si>
  <si>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</si>
  <si>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</si>
  <si>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</si>
  <si>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</si>
  <si>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</si>
  <si>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</si>
  <si>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</si>
  <si>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</si>
  <si>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</si>
  <si>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</si>
  <si>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</si>
  <si>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</si>
  <si>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</si>
  <si>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</si>
  <si>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</si>
  <si>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</si>
  <si>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</si>
  <si>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</si>
  <si>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</si>
  <si>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</si>
  <si>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</si>
  <si>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</si>
  <si>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</si>
  <si>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</si>
  <si>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</si>
  <si>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</si>
  <si>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</si>
  <si>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</si>
  <si>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</si>
  <si>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</si>
  <si>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</si>
  <si>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</si>
  <si>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</si>
  <si>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</si>
  <si>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</si>
  <si>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</si>
  <si>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</si>
  <si>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</si>
  <si>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</si>
  <si>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</si>
  <si>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</si>
  <si>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</si>
  <si>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</si>
  <si>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</si>
  <si>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</si>
  <si>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</si>
  <si>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</si>
  <si>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</si>
  <si>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</si>
  <si>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</si>
  <si>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</si>
  <si>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</si>
  <si>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</si>
  <si>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</si>
  <si>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</si>
  <si>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</si>
  <si>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</si>
  <si>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</si>
  <si>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</si>
  <si>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</si>
  <si>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</si>
  <si>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</si>
  <si>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</si>
  <si>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</si>
  <si>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</si>
  <si>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</si>
  <si>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</si>
  <si>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</si>
  <si>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</si>
  <si>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</si>
  <si>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</si>
  <si>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</si>
  <si>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</si>
  <si>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</si>
  <si>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</si>
  <si>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</si>
  <si>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</si>
  <si>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</si>
  <si>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</si>
  <si>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</si>
  <si>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</si>
  <si>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</si>
  <si>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</si>
  <si>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</si>
  <si>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</si>
  <si>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</si>
  <si>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</si>
  <si>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</si>
  <si>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</si>
  <si>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</si>
  <si>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</si>
  <si>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</si>
  <si>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</si>
  <si>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</si>
  <si>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</si>
  <si>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</si>
  <si>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</si>
  <si>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</si>
  <si>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</si>
  <si>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</si>
  <si>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</si>
  <si>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</si>
  <si>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</si>
  <si>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</si>
  <si>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</si>
  <si>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</si>
  <si>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</si>
  <si>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</si>
  <si>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</si>
  <si>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</si>
  <si>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</si>
  <si>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</si>
  <si>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</si>
  <si>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</si>
  <si>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</si>
  <si>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</si>
  <si>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</si>
  <si>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</si>
  <si>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</si>
  <si>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</si>
  <si>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</si>
  <si>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</si>
  <si>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</si>
  <si>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</si>
  <si>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</si>
  <si>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</si>
  <si>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</si>
  <si>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</si>
  <si>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</si>
  <si>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</si>
  <si>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</si>
  <si>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</si>
  <si>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</si>
  <si>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</si>
  <si>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</si>
  <si>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</si>
  <si>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</si>
  <si>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</si>
  <si>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</si>
  <si>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</si>
  <si>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</si>
  <si>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</si>
  <si>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</si>
  <si>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</si>
  <si>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</si>
  <si>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</si>
  <si>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</si>
  <si>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</si>
  <si>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</si>
  <si>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</si>
  <si>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</si>
  <si>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</si>
  <si>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</si>
  <si>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</si>
  <si>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</si>
  <si>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</si>
  <si>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</si>
  <si>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</si>
  <si>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</si>
  <si>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</si>
  <si>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</si>
  <si>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</si>
  <si>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</si>
  <si>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</si>
  <si>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</si>
  <si>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</si>
  <si>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</si>
  <si>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</si>
  <si>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</si>
  <si>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</si>
  <si>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</si>
  <si>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</si>
  <si>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</si>
  <si>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</si>
  <si>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</si>
  <si>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</si>
  <si>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</si>
  <si>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</si>
  <si>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</si>
  <si>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</si>
  <si>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</si>
  <si>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</si>
  <si>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</si>
  <si>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</si>
  <si>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</si>
  <si>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</si>
  <si>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</si>
  <si>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</si>
  <si>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</si>
  <si>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</si>
  <si>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</si>
  <si>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</si>
  <si>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</si>
  <si>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</si>
  <si>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</si>
  <si>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</si>
  <si>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</si>
  <si>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</si>
  <si>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</si>
  <si>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</si>
  <si>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</si>
  <si>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</si>
  <si>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</si>
  <si>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</si>
  <si>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</si>
  <si>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</si>
  <si>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</si>
  <si>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</si>
  <si>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</si>
  <si>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</si>
  <si>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</si>
  <si>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</si>
  <si>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</si>
  <si>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</si>
  <si>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</si>
  <si>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</si>
  <si>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</si>
  <si>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</si>
  <si>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</si>
  <si>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</si>
  <si>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</si>
  <si>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</si>
  <si>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</si>
  <si>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</si>
  <si>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</si>
  <si>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</si>
  <si>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</si>
  <si>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</si>
  <si>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</si>
  <si>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</si>
  <si>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</si>
  <si>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</si>
  <si>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</si>
  <si>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</si>
  <si>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</si>
  <si>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</si>
  <si>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</si>
  <si>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</si>
  <si>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</si>
  <si>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</si>
  <si>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</si>
  <si>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</si>
  <si>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</si>
  <si>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</si>
  <si>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</si>
  <si>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</si>
  <si>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</si>
  <si>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</si>
  <si>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</si>
  <si>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</si>
  <si>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</si>
  <si>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</si>
  <si>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</si>
  <si>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</si>
  <si>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</si>
  <si>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</si>
  <si>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</si>
  <si>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</si>
  <si>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</si>
  <si>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</si>
  <si>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</si>
  <si>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</si>
  <si>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</si>
  <si>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</si>
  <si>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</si>
  <si>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</si>
  <si>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</si>
  <si>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</si>
  <si>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</si>
  <si>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</si>
  <si>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</si>
  <si>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</si>
  <si>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</si>
  <si>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</si>
  <si>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</si>
  <si>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</si>
  <si>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</si>
  <si>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</si>
  <si>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</si>
  <si>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</si>
  <si>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</si>
  <si>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</si>
  <si>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</si>
  <si>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</si>
  <si>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</si>
  <si>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</si>
  <si>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</si>
  <si>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</si>
  <si>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</si>
  <si>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</si>
  <si>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</si>
  <si>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</si>
  <si>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</si>
  <si>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</si>
  <si>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</si>
  <si>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</si>
  <si>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</si>
  <si>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</si>
  <si>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</si>
  <si>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</si>
  <si>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</si>
  <si>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</si>
  <si>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</si>
  <si>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</si>
  <si>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</si>
  <si>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</si>
  <si>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</si>
  <si>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</si>
  <si>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</si>
  <si>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</si>
  <si>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</si>
  <si>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</si>
  <si>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</si>
  <si>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</si>
  <si>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</si>
  <si>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</si>
  <si>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</si>
  <si>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</si>
  <si>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</si>
  <si>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</si>
  <si>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</si>
  <si>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</si>
  <si>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</si>
  <si>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</si>
  <si>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</si>
  <si>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</si>
  <si>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</si>
  <si>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</si>
  <si>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</si>
  <si>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</si>
  <si>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</si>
  <si>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</si>
  <si>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</si>
  <si>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</si>
  <si>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</si>
  <si>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</si>
  <si>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</si>
  <si>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</si>
  <si>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</si>
  <si>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</si>
  <si>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</si>
  <si>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</si>
  <si>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</si>
  <si>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</si>
  <si>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</si>
  <si>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</si>
  <si>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</si>
  <si>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</si>
  <si>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</si>
  <si>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</si>
  <si>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</si>
  <si>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</si>
  <si>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</si>
  <si>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</si>
  <si>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</si>
  <si>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</si>
  <si>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</si>
  <si>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</si>
  <si>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</si>
  <si>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</si>
  <si>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</si>
  <si>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</si>
  <si>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</si>
  <si>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</si>
  <si>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</si>
  <si>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</si>
  <si>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</si>
  <si>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</si>
  <si>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</si>
  <si>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</si>
  <si>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</si>
  <si>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</si>
  <si>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</si>
  <si>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</si>
  <si>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</si>
  <si>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</si>
  <si>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</si>
  <si>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</si>
  <si>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</si>
  <si>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</si>
  <si>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</si>
  <si>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</si>
  <si>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</si>
  <si>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</si>
  <si>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</si>
  <si>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</si>
  <si>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</si>
  <si>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</si>
  <si>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</si>
  <si>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</si>
  <si>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</si>
  <si>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</si>
  <si>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</si>
  <si>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</si>
  <si>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</si>
  <si>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</si>
  <si>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</si>
  <si>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</si>
  <si>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</si>
  <si>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</si>
  <si>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</si>
  <si>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</si>
  <si>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</si>
  <si>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</si>
  <si>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</si>
  <si>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</si>
  <si>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</si>
  <si>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</si>
  <si>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</si>
  <si>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</si>
  <si>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</si>
  <si>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</si>
  <si>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</si>
  <si>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</si>
  <si>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</si>
  <si>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</si>
  <si>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</si>
  <si>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</si>
  <si>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</si>
  <si>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</si>
  <si>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</si>
  <si>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</si>
  <si>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</si>
  <si>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</si>
  <si>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</si>
  <si>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</si>
  <si>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</si>
  <si>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</si>
  <si>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</si>
  <si>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</si>
  <si>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</si>
  <si>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</si>
  <si>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</si>
  <si>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</si>
  <si>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</si>
  <si>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</si>
  <si>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</si>
  <si>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</si>
  <si>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</si>
  <si>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</si>
  <si>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</si>
  <si>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</si>
  <si>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</si>
  <si>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</si>
  <si>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</si>
  <si>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</si>
  <si>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</si>
  <si>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</si>
  <si>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</si>
  <si>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</si>
  <si>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</si>
  <si>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</si>
  <si>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</si>
  <si>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</si>
  <si>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</si>
  <si>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</si>
  <si>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</si>
  <si>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</si>
  <si>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</si>
  <si>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</si>
  <si>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</si>
  <si>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</si>
  <si>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</si>
  <si>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</si>
  <si>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</si>
  <si>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</si>
  <si>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</si>
  <si>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</si>
  <si>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</si>
  <si>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</si>
  <si>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</si>
  <si>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</si>
  <si>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</si>
  <si>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</si>
  <si>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</si>
  <si>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</si>
  <si>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</si>
  <si>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</si>
  <si>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</si>
  <si>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</si>
  <si>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</si>
  <si>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</si>
  <si>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</si>
  <si>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</si>
  <si>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</si>
  <si>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</si>
  <si>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</si>
  <si>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</si>
  <si>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</si>
  <si>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</si>
  <si>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</si>
  <si>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</si>
  <si>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</si>
  <si>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</si>
  <si>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</si>
  <si>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</si>
  <si>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</si>
  <si>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</si>
  <si>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</si>
  <si>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</si>
  <si>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</si>
  <si>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</si>
  <si>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</si>
  <si>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</si>
  <si>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</si>
  <si>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</si>
  <si>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</si>
  <si>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</si>
  <si>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</si>
  <si>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</si>
  <si>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</si>
  <si>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</si>
  <si>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</si>
  <si>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</si>
  <si>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</si>
  <si>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</si>
  <si>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</si>
  <si>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</si>
  <si>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</si>
  <si>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</si>
  <si>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</si>
  <si>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</si>
  <si>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</si>
  <si>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</si>
  <si>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</si>
  <si>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</si>
  <si>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</si>
  <si>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</si>
  <si>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</si>
  <si>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</si>
  <si>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</si>
  <si>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</si>
  <si>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</si>
  <si>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</si>
  <si>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</si>
  <si>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</si>
  <si>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</si>
  <si>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</si>
  <si>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</si>
  <si>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</si>
  <si>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</si>
  <si>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</si>
  <si>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</si>
  <si>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</si>
  <si>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</si>
  <si>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</si>
  <si>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</si>
  <si>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</si>
  <si>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</si>
  <si>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</si>
  <si>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</si>
  <si>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</si>
  <si>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</si>
  <si>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</si>
  <si>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</si>
  <si>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</si>
  <si>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</si>
  <si>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</si>
  <si>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</si>
  <si>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</si>
  <si>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</si>
  <si>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</si>
  <si>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</si>
  <si>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</si>
  <si>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</si>
  <si>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</si>
  <si>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</si>
  <si>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</si>
  <si>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</si>
  <si>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</si>
  <si>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</si>
  <si>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</si>
  <si>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</si>
  <si>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</si>
  <si>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</si>
  <si>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</si>
  <si>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</si>
  <si>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</si>
  <si>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</si>
  <si>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</si>
  <si>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</si>
  <si>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</si>
  <si>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</si>
  <si>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</si>
  <si>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</si>
  <si>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</si>
  <si>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</si>
  <si>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</si>
  <si>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</si>
  <si>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</si>
  <si>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</si>
  <si>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</si>
  <si>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</si>
  <si>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</si>
  <si>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</si>
  <si>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</si>
  <si>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</si>
  <si>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</si>
  <si>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</si>
  <si>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</si>
  <si>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</si>
  <si>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</si>
  <si>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</si>
  <si>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</si>
  <si>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</si>
  <si>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</si>
  <si>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</si>
  <si>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</si>
  <si>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</si>
  <si>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</si>
  <si>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</si>
  <si>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</si>
  <si>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</si>
  <si>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</si>
  <si>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</si>
  <si>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</si>
  <si>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</si>
  <si>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</si>
  <si>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</si>
  <si>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</si>
  <si>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</si>
  <si>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</si>
  <si>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</si>
  <si>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</si>
  <si>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</si>
  <si>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</si>
  <si>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</si>
  <si>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</si>
  <si>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</si>
  <si>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</si>
  <si>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</si>
  <si>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</si>
  <si>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</si>
  <si>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</si>
  <si>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</si>
  <si>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</si>
  <si>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</si>
  <si>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</si>
  <si>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</si>
  <si>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</si>
  <si>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</si>
  <si>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</si>
  <si>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</si>
  <si>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</si>
  <si>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</si>
  <si>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</si>
  <si>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</si>
  <si>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</si>
  <si>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</si>
  <si>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</si>
  <si>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</si>
  <si>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</si>
  <si>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</si>
  <si>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</si>
  <si>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</si>
  <si>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</si>
  <si>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</si>
  <si>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</si>
  <si>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</si>
  <si>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</si>
  <si>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</si>
  <si>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</si>
  <si>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</si>
  <si>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</si>
  <si>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</si>
  <si>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</si>
  <si>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</si>
  <si>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</si>
  <si>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</si>
  <si>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</si>
  <si>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</si>
  <si>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</si>
  <si>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</si>
  <si>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</si>
  <si>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</si>
  <si>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</si>
  <si>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</si>
  <si>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</si>
  <si>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</si>
  <si>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</si>
  <si>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</si>
  <si>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</si>
  <si>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</si>
  <si>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</si>
  <si>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</si>
  <si>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</si>
  <si>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</si>
  <si>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</si>
  <si>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</si>
  <si>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</si>
  <si>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</si>
  <si>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</si>
  <si>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</si>
  <si>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</si>
  <si>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</si>
  <si>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</si>
  <si>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</si>
  <si>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</si>
  <si>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</si>
  <si>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</si>
  <si>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</si>
  <si>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</si>
  <si>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</si>
  <si>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</si>
  <si>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</si>
  <si>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</si>
  <si>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</si>
  <si>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</si>
  <si>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</si>
  <si>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</si>
  <si>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</si>
  <si>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</si>
  <si>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</si>
  <si>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</si>
  <si>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</si>
  <si>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</si>
  <si>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</si>
  <si>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</si>
  <si>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</si>
  <si>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</si>
  <si>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</si>
  <si>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</si>
  <si>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</si>
  <si>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</si>
  <si>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</si>
  <si>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</si>
  <si>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</si>
  <si>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</si>
  <si>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</si>
  <si>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</si>
  <si>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</si>
  <si>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</si>
  <si>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</si>
  <si>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</si>
  <si>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</si>
  <si>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</si>
  <si>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</si>
  <si>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</si>
  <si>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</si>
  <si>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</si>
  <si>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</si>
  <si>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</si>
  <si>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</si>
  <si>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</si>
  <si>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</si>
  <si>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</si>
  <si>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</si>
  <si>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</si>
  <si>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</si>
  <si>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</si>
  <si>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</si>
  <si>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</si>
  <si>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</si>
  <si>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</si>
  <si>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</si>
  <si>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</si>
  <si>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</si>
  <si>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</si>
  <si>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</si>
  <si>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</si>
  <si>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</si>
  <si>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</si>
  <si>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</si>
  <si>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</si>
  <si>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</si>
  <si>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</si>
  <si>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</si>
  <si>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</si>
  <si>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</si>
  <si>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</si>
  <si>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</si>
  <si>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</si>
  <si>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</si>
  <si>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</si>
  <si>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</si>
  <si>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</si>
  <si>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</si>
  <si>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</si>
  <si>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</si>
  <si>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</si>
  <si>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</si>
  <si>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</si>
  <si>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</si>
  <si>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</si>
  <si>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</si>
  <si>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</si>
  <si>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</si>
  <si>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</si>
  <si>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</si>
  <si>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</si>
  <si>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</si>
  <si>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</si>
  <si>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</si>
  <si>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</si>
  <si>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</si>
  <si>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</si>
  <si>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</si>
  <si>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</si>
  <si>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</si>
  <si>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</si>
  <si>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</si>
  <si>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</si>
  <si>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</si>
  <si>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</si>
  <si>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</si>
  <si>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</si>
  <si>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</si>
  <si>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</si>
  <si>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</si>
  <si>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</si>
  <si>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</si>
  <si>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</si>
  <si>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</si>
  <si>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</si>
  <si>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</si>
  <si>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</si>
  <si>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</si>
  <si>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</si>
  <si>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</si>
  <si>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</si>
  <si>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</si>
  <si>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</si>
  <si>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</si>
  <si>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</si>
  <si>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М.Ширинян</t>
  </si>
  <si>
    <t>Ръководител: М.Ширинян</t>
  </si>
  <si>
    <t>Ръководител:М.Ширинян</t>
  </si>
  <si>
    <t xml:space="preserve">                                    Съставител:                      </t>
  </si>
  <si>
    <t>Съставител:З.Стайнова</t>
  </si>
  <si>
    <t>З.Стайнова</t>
  </si>
  <si>
    <t>Съставител: З.Стайнова</t>
  </si>
  <si>
    <t>15.10.2014г.</t>
  </si>
  <si>
    <t>01.01.2014 - 31.12.2014 г.</t>
  </si>
  <si>
    <t>Дата на съставяне: 28.01.2015г.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</si>
</sst>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1">
      <selection activeCell="E89" sqref="E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59</v>
      </c>
      <c r="D13" s="151">
        <v>200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222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99</v>
      </c>
      <c r="D15" s="151">
        <v>149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954</v>
      </c>
      <c r="D16" s="151">
        <v>1159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</v>
      </c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1357</v>
      </c>
      <c r="D19" s="155">
        <f>SUM(D11:D18)</f>
        <v>1509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88</v>
      </c>
      <c r="D24" s="151">
        <v>197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88</v>
      </c>
      <c r="D27" s="155">
        <f>SUM(D23:D26)</f>
        <v>197</v>
      </c>
      <c r="E27" s="253" t="s">
        <v>83</v>
      </c>
      <c r="F27" s="242" t="s">
        <v>84</v>
      </c>
      <c r="G27" s="154">
        <f>SUM(G28:G30)</f>
        <v>3525</v>
      </c>
      <c r="H27" s="154">
        <f>SUM(H28:H30)</f>
        <v>3396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3525</v>
      </c>
      <c r="H28" s="152">
        <v>3396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</v>
      </c>
      <c r="H31" s="152">
        <v>129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3582</v>
      </c>
      <c r="H33" s="154">
        <f>H27+H31+H32</f>
        <v>3525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4721</v>
      </c>
      <c r="H36" s="154">
        <f>H25+H17+H33</f>
        <v>4664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629</v>
      </c>
      <c r="H44" s="152">
        <v>494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629</v>
      </c>
      <c r="H49" s="154">
        <f>SUM(H43:H48)</f>
        <v>494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1445</v>
      </c>
      <c r="D55" s="155">
        <f>D19+D20+D21+D27+D32+D45+D51+D53+D54</f>
        <v>1706</v>
      </c>
      <c r="E55" s="237" t="s">
        <v>172</v>
      </c>
      <c r="F55" s="261" t="s">
        <v>173</v>
      </c>
      <c r="G55" s="154">
        <f>G49+G51+G52+G53+G54</f>
        <v>633</v>
      </c>
      <c r="H55" s="154">
        <f>H49+H51+H52+H53+H54</f>
        <v>498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1628</v>
      </c>
      <c r="D58" s="151">
        <f>2330-280</f>
        <v>2050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259</v>
      </c>
      <c r="D59" s="151">
        <v>169</v>
      </c>
      <c r="E59" s="251" t="s">
        <v>181</v>
      </c>
      <c r="F59" s="242" t="s">
        <v>182</v>
      </c>
      <c r="G59" s="152">
        <v>88</v>
      </c>
      <c r="H59" s="152"/>
      <c r="M59" s="157"/>
    </row>
    <row r="60" spans="1:8" ht="15">
      <c r="A60" s="235" t="s">
        <v>183</v>
      </c>
      <c r="B60" s="241" t="s">
        <v>184</v>
      </c>
      <c r="C60" s="151">
        <v>685</v>
      </c>
      <c r="D60" s="151">
        <v>771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865</v>
      </c>
      <c r="D61" s="151">
        <v>280</v>
      </c>
      <c r="E61" s="243" t="s">
        <v>189</v>
      </c>
      <c r="F61" s="272" t="s">
        <v>190</v>
      </c>
      <c r="G61" s="154">
        <f>SUM(G62:G68)</f>
        <v>163</v>
      </c>
      <c r="H61" s="154">
        <f>SUM(H62:H68)</f>
        <v>478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3437</v>
      </c>
      <c r="D64" s="155">
        <f>SUM(D58:D63)</f>
        <v>3270</v>
      </c>
      <c r="E64" s="237" t="s">
        <v>200</v>
      </c>
      <c r="F64" s="242" t="s">
        <v>201</v>
      </c>
      <c r="G64" s="152">
        <f>81+45</f>
        <v>126</v>
      </c>
      <c r="H64" s="152">
        <v>319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19</v>
      </c>
      <c r="H67" s="152">
        <v>6</v>
      </c>
    </row>
    <row r="68" spans="1:8" ht="15">
      <c r="A68" s="235" t="s">
        <v>211</v>
      </c>
      <c r="B68" s="241" t="s">
        <v>212</v>
      </c>
      <c r="C68" s="151">
        <v>43</v>
      </c>
      <c r="D68" s="151">
        <v>357</v>
      </c>
      <c r="E68" s="237" t="s">
        <v>213</v>
      </c>
      <c r="F68" s="242" t="s">
        <v>214</v>
      </c>
      <c r="G68" s="152">
        <v>5</v>
      </c>
      <c r="H68" s="152">
        <v>1</v>
      </c>
    </row>
    <row r="69" spans="1:8" ht="15">
      <c r="A69" s="235" t="s">
        <v>215</v>
      </c>
      <c r="B69" s="241" t="s">
        <v>216</v>
      </c>
      <c r="C69" s="151">
        <v>5</v>
      </c>
      <c r="D69" s="151">
        <v>87</v>
      </c>
      <c r="E69" s="251" t="s">
        <v>78</v>
      </c>
      <c r="F69" s="242" t="s">
        <v>217</v>
      </c>
      <c r="G69" s="152">
        <v>12</v>
      </c>
      <c r="H69" s="152">
        <v>45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</v>
      </c>
      <c r="H70" s="152">
        <v>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269</v>
      </c>
      <c r="H71" s="161">
        <f>H59+H60+H61+H69+H70</f>
        <v>530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49+12</f>
        <v>61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28+7+501</f>
        <v>536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645</v>
      </c>
      <c r="D75" s="155">
        <f>SUM(D67:D74)</f>
        <v>470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269</v>
      </c>
      <c r="H79" s="162">
        <f>H71+H74+H75+H76</f>
        <v>530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</v>
      </c>
      <c r="D87" s="151">
        <v>241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3+1</f>
        <v>4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96</v>
      </c>
      <c r="D91" s="155">
        <f>SUM(D87:D90)</f>
        <v>246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4178</v>
      </c>
      <c r="D93" s="155">
        <f>D64+D75+D84+D91+D92</f>
        <v>3986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5623</v>
      </c>
      <c r="D94" s="164">
        <f>D93+D55</f>
        <v>5692</v>
      </c>
      <c r="E94" s="449" t="s">
        <v>270</v>
      </c>
      <c r="F94" s="289" t="s">
        <v>271</v>
      </c>
      <c r="G94" s="165">
        <f>G36+G39+G55+G79</f>
        <v>5623</v>
      </c>
      <c r="H94" s="165">
        <f>H36+H39+H55+H79</f>
        <v>5692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B1">
      <selection activeCell="H10" sqref="H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01.01.2014 - 31.12.2014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1206</v>
      </c>
      <c r="D9" s="46">
        <v>200</v>
      </c>
      <c r="E9" s="298" t="s">
        <v>284</v>
      </c>
      <c r="F9" s="549" t="s">
        <v>285</v>
      </c>
      <c r="G9" s="550">
        <v>1441</v>
      </c>
      <c r="H9" s="550">
        <v>1209</v>
      </c>
    </row>
    <row r="10" spans="1:8" ht="12">
      <c r="A10" s="298" t="s">
        <v>286</v>
      </c>
      <c r="B10" s="299" t="s">
        <v>287</v>
      </c>
      <c r="C10" s="46">
        <v>421</v>
      </c>
      <c r="D10" s="46">
        <v>226</v>
      </c>
      <c r="E10" s="298" t="s">
        <v>288</v>
      </c>
      <c r="F10" s="549" t="s">
        <v>289</v>
      </c>
      <c r="G10" s="550">
        <v>302</v>
      </c>
      <c r="H10" s="550">
        <v>339</v>
      </c>
    </row>
    <row r="11" spans="1:8" ht="12">
      <c r="A11" s="298" t="s">
        <v>290</v>
      </c>
      <c r="B11" s="299" t="s">
        <v>291</v>
      </c>
      <c r="C11" s="46">
        <v>417</v>
      </c>
      <c r="D11" s="46">
        <v>309</v>
      </c>
      <c r="E11" s="300" t="s">
        <v>292</v>
      </c>
      <c r="F11" s="549" t="s">
        <v>293</v>
      </c>
      <c r="G11" s="550">
        <v>5</v>
      </c>
      <c r="H11" s="550">
        <v>73</v>
      </c>
    </row>
    <row r="12" spans="1:8" ht="12">
      <c r="A12" s="298" t="s">
        <v>294</v>
      </c>
      <c r="B12" s="299" t="s">
        <v>295</v>
      </c>
      <c r="C12" s="46">
        <v>222</v>
      </c>
      <c r="D12" s="46">
        <v>198</v>
      </c>
      <c r="E12" s="300" t="s">
        <v>78</v>
      </c>
      <c r="F12" s="549" t="s">
        <v>296</v>
      </c>
      <c r="G12" s="550">
        <v>227</v>
      </c>
      <c r="H12" s="550">
        <v>7</v>
      </c>
    </row>
    <row r="13" spans="1:18" ht="12">
      <c r="A13" s="298" t="s">
        <v>297</v>
      </c>
      <c r="B13" s="299" t="s">
        <v>298</v>
      </c>
      <c r="C13" s="46">
        <v>41</v>
      </c>
      <c r="D13" s="46">
        <v>37</v>
      </c>
      <c r="E13" s="301" t="s">
        <v>51</v>
      </c>
      <c r="F13" s="551" t="s">
        <v>299</v>
      </c>
      <c r="G13" s="548">
        <f>SUM(G9:G12)</f>
        <v>1975</v>
      </c>
      <c r="H13" s="548">
        <f>SUM(H9:H12)</f>
        <v>1628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234</v>
      </c>
      <c r="D14" s="46">
        <v>443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-675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51</v>
      </c>
      <c r="D16" s="47">
        <v>22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1917</v>
      </c>
      <c r="D19" s="49">
        <f>SUM(D9:D15)+D16</f>
        <v>1435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1</v>
      </c>
    </row>
    <row r="22" spans="1:8" ht="24">
      <c r="A22" s="304" t="s">
        <v>323</v>
      </c>
      <c r="B22" s="305" t="s">
        <v>324</v>
      </c>
      <c r="C22" s="46">
        <v>42</v>
      </c>
      <c r="D22" s="46">
        <v>37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3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51</v>
      </c>
      <c r="D26" s="49">
        <f>SUM(D22:D25)</f>
        <v>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1968</v>
      </c>
      <c r="D28" s="50">
        <f>D26+D19</f>
        <v>1486</v>
      </c>
      <c r="E28" s="127" t="s">
        <v>338</v>
      </c>
      <c r="F28" s="554" t="s">
        <v>339</v>
      </c>
      <c r="G28" s="548">
        <f>G13+G15+G24</f>
        <v>1976</v>
      </c>
      <c r="H28" s="548">
        <f>H13+H15+H24</f>
        <v>1629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</v>
      </c>
      <c r="D30" s="50">
        <f>IF((H28-D28)&gt;0,H28-D28,0)</f>
        <v>143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1968</v>
      </c>
      <c r="D33" s="49">
        <f>D28-D31+D32</f>
        <v>1486</v>
      </c>
      <c r="E33" s="127" t="s">
        <v>352</v>
      </c>
      <c r="F33" s="554" t="s">
        <v>353</v>
      </c>
      <c r="G33" s="53">
        <f>G32-G31+G28</f>
        <v>1976</v>
      </c>
      <c r="H33" s="53">
        <f>H32-H31+H28</f>
        <v>1629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</v>
      </c>
      <c r="D34" s="50">
        <f>IF((H33-D33)&gt;0,H33-D33,0)</f>
        <v>143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</v>
      </c>
      <c r="D39" s="460">
        <f>+IF((H33-D33-D35)&gt;0,H33-D33-D35,0)</f>
        <v>129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</v>
      </c>
      <c r="D41" s="52">
        <f>IF(H39=0,IF(D39-D40&gt;0,D39-D40+H40,0),IF(H39-H40&lt;0,H40-H39+D39,0))</f>
        <v>129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1976</v>
      </c>
      <c r="D42" s="53">
        <f>D33+D35+D39</f>
        <v>1629</v>
      </c>
      <c r="E42" s="128" t="s">
        <v>379</v>
      </c>
      <c r="F42" s="129" t="s">
        <v>380</v>
      </c>
      <c r="G42" s="53">
        <f>G39+G33</f>
        <v>1976</v>
      </c>
      <c r="H42" s="53">
        <f>H39+H33</f>
        <v>1629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867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860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10" sqref="D1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01.01.2014 - 31.12.2014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400+723+476</f>
        <v>1599</v>
      </c>
      <c r="D10" s="54">
        <v>2074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-1889</v>
      </c>
      <c r="D11" s="54">
        <v>-1453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-243</v>
      </c>
      <c r="D13" s="54">
        <v>-236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29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-9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-47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175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-345</v>
      </c>
      <c r="D20" s="55">
        <f>SUM(D10:D19)</f>
        <v>320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-6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400+408+14+49+29</f>
        <v>900</v>
      </c>
      <c r="D36" s="54">
        <v>199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-693</v>
      </c>
      <c r="D37" s="54">
        <v>-137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162</v>
      </c>
      <c r="D42" s="55">
        <f>SUM(D34:D41)</f>
        <v>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-183</v>
      </c>
      <c r="D43" s="55">
        <f>D42+D32+D20</f>
        <v>126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279</v>
      </c>
      <c r="D44" s="132">
        <v>120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96</v>
      </c>
      <c r="D45" s="55">
        <f>D44+D43</f>
        <v>246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96</v>
      </c>
      <c r="D46" s="56">
        <v>246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28.01.2015г.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9">
      <selection activeCell="M33" sqref="M3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01.01.2014 - 31.12.2014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3525</v>
      </c>
      <c r="J11" s="58">
        <f>'справка №1-БАЛАНС'!H29+'справка №1-БАЛАНС'!H32</f>
        <v>0</v>
      </c>
      <c r="K11" s="60"/>
      <c r="L11" s="344">
        <f>SUM(C11:K11)</f>
        <v>4664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3525</v>
      </c>
      <c r="J15" s="61">
        <f t="shared" si="2"/>
        <v>0</v>
      </c>
      <c r="K15" s="61">
        <f t="shared" si="2"/>
        <v>0</v>
      </c>
      <c r="L15" s="344">
        <f t="shared" si="1"/>
        <v>4664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57</v>
      </c>
      <c r="J16" s="345">
        <f>+'справка №1-БАЛАНС'!G32</f>
        <v>0</v>
      </c>
      <c r="K16" s="60"/>
      <c r="L16" s="344">
        <f t="shared" si="1"/>
        <v>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3582</v>
      </c>
      <c r="J29" s="59">
        <f t="shared" si="6"/>
        <v>0</v>
      </c>
      <c r="K29" s="59">
        <f t="shared" si="6"/>
        <v>0</v>
      </c>
      <c r="L29" s="344">
        <f t="shared" si="1"/>
        <v>4721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3582</v>
      </c>
      <c r="J32" s="59">
        <f t="shared" si="7"/>
        <v>0</v>
      </c>
      <c r="K32" s="59">
        <f t="shared" si="7"/>
        <v>0</v>
      </c>
      <c r="L32" s="344">
        <f t="shared" si="1"/>
        <v>4721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28.01.2015г.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860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4">
      <selection activeCell="S19" sqref="S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01.01.2014 - 31.12.2014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>
        <v>67</v>
      </c>
      <c r="F11" s="189"/>
      <c r="G11" s="74">
        <f t="shared" si="2"/>
        <v>67</v>
      </c>
      <c r="H11" s="65"/>
      <c r="I11" s="65"/>
      <c r="J11" s="74">
        <f t="shared" si="3"/>
        <v>67</v>
      </c>
      <c r="K11" s="65"/>
      <c r="L11" s="65">
        <v>8</v>
      </c>
      <c r="M11" s="65"/>
      <c r="N11" s="74">
        <f t="shared" si="4"/>
        <v>8</v>
      </c>
      <c r="O11" s="65"/>
      <c r="P11" s="65"/>
      <c r="Q11" s="74">
        <f t="shared" si="0"/>
        <v>8</v>
      </c>
      <c r="R11" s="74">
        <f t="shared" si="1"/>
        <v>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1535</v>
      </c>
      <c r="E12" s="189">
        <v>65</v>
      </c>
      <c r="F12" s="189"/>
      <c r="G12" s="74">
        <f t="shared" si="2"/>
        <v>1600</v>
      </c>
      <c r="H12" s="65"/>
      <c r="I12" s="65"/>
      <c r="J12" s="74">
        <f t="shared" si="3"/>
        <v>1600</v>
      </c>
      <c r="K12" s="65">
        <v>1333</v>
      </c>
      <c r="L12" s="65">
        <v>45</v>
      </c>
      <c r="M12" s="65"/>
      <c r="N12" s="74">
        <f t="shared" si="4"/>
        <v>1378</v>
      </c>
      <c r="O12" s="65"/>
      <c r="P12" s="65"/>
      <c r="Q12" s="74">
        <f t="shared" si="0"/>
        <v>1378</v>
      </c>
      <c r="R12" s="74">
        <f t="shared" si="1"/>
        <v>222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286</v>
      </c>
      <c r="E13" s="189"/>
      <c r="F13" s="189"/>
      <c r="G13" s="74">
        <f t="shared" si="2"/>
        <v>286</v>
      </c>
      <c r="H13" s="65"/>
      <c r="I13" s="65"/>
      <c r="J13" s="74">
        <f t="shared" si="3"/>
        <v>286</v>
      </c>
      <c r="K13" s="65">
        <v>137</v>
      </c>
      <c r="L13" s="65">
        <v>50</v>
      </c>
      <c r="M13" s="65"/>
      <c r="N13" s="74">
        <f t="shared" si="4"/>
        <v>187</v>
      </c>
      <c r="O13" s="65"/>
      <c r="P13" s="65"/>
      <c r="Q13" s="74">
        <f t="shared" si="0"/>
        <v>187</v>
      </c>
      <c r="R13" s="74">
        <f t="shared" si="1"/>
        <v>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1471</v>
      </c>
      <c r="E14" s="189"/>
      <c r="F14" s="189"/>
      <c r="G14" s="74">
        <f t="shared" si="2"/>
        <v>1471</v>
      </c>
      <c r="H14" s="65"/>
      <c r="I14" s="65"/>
      <c r="J14" s="74">
        <f t="shared" si="3"/>
        <v>1471</v>
      </c>
      <c r="K14" s="65">
        <v>311</v>
      </c>
      <c r="L14" s="65">
        <v>206</v>
      </c>
      <c r="M14" s="65"/>
      <c r="N14" s="74">
        <f t="shared" si="4"/>
        <v>517</v>
      </c>
      <c r="O14" s="65"/>
      <c r="P14" s="65"/>
      <c r="Q14" s="74">
        <f t="shared" si="0"/>
        <v>517</v>
      </c>
      <c r="R14" s="74">
        <f t="shared" si="1"/>
        <v>954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3293</v>
      </c>
      <c r="E17" s="194">
        <f>SUM(E9:E16)</f>
        <v>132</v>
      </c>
      <c r="F17" s="194">
        <f>SUM(F9:F16)</f>
        <v>0</v>
      </c>
      <c r="G17" s="74">
        <f t="shared" si="2"/>
        <v>3425</v>
      </c>
      <c r="H17" s="75">
        <f>SUM(H9:H16)</f>
        <v>0</v>
      </c>
      <c r="I17" s="75">
        <f>SUM(I9:I16)</f>
        <v>0</v>
      </c>
      <c r="J17" s="74">
        <f t="shared" si="3"/>
        <v>3425</v>
      </c>
      <c r="K17" s="75">
        <f>SUM(K9:K16)</f>
        <v>1781</v>
      </c>
      <c r="L17" s="75">
        <f>SUM(L9:L16)</f>
        <v>309</v>
      </c>
      <c r="M17" s="75">
        <f>SUM(M9:M16)</f>
        <v>0</v>
      </c>
      <c r="N17" s="74">
        <f t="shared" si="4"/>
        <v>2090</v>
      </c>
      <c r="O17" s="75">
        <f>SUM(O9:O16)</f>
        <v>0</v>
      </c>
      <c r="P17" s="75">
        <f>SUM(P9:P16)</f>
        <v>0</v>
      </c>
      <c r="Q17" s="74">
        <f t="shared" si="5"/>
        <v>2090</v>
      </c>
      <c r="R17" s="74">
        <f t="shared" si="6"/>
        <v>1335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234</v>
      </c>
      <c r="E22" s="189"/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37</v>
      </c>
      <c r="L22" s="65">
        <v>109</v>
      </c>
      <c r="M22" s="65"/>
      <c r="N22" s="74">
        <f t="shared" si="4"/>
        <v>146</v>
      </c>
      <c r="O22" s="65"/>
      <c r="P22" s="65"/>
      <c r="Q22" s="74">
        <f t="shared" si="5"/>
        <v>146</v>
      </c>
      <c r="R22" s="74">
        <f t="shared" si="6"/>
        <v>88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234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37</v>
      </c>
      <c r="L25" s="66">
        <f t="shared" si="7"/>
        <v>109</v>
      </c>
      <c r="M25" s="66">
        <f t="shared" si="7"/>
        <v>0</v>
      </c>
      <c r="N25" s="67">
        <f t="shared" si="4"/>
        <v>146</v>
      </c>
      <c r="O25" s="66">
        <f t="shared" si="7"/>
        <v>0</v>
      </c>
      <c r="P25" s="66">
        <f t="shared" si="7"/>
        <v>0</v>
      </c>
      <c r="Q25" s="67">
        <f t="shared" si="5"/>
        <v>146</v>
      </c>
      <c r="R25" s="67">
        <f t="shared" si="6"/>
        <v>88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3527</v>
      </c>
      <c r="E40" s="438">
        <f>E17+E18+E19+E25+E38+E39</f>
        <v>132</v>
      </c>
      <c r="F40" s="438">
        <f aca="true" t="shared" si="13" ref="F40:R40">F17+F18+F19+F25+F38+F39</f>
        <v>0</v>
      </c>
      <c r="G40" s="438">
        <f t="shared" si="13"/>
        <v>3659</v>
      </c>
      <c r="H40" s="438">
        <f t="shared" si="13"/>
        <v>0</v>
      </c>
      <c r="I40" s="438">
        <f t="shared" si="13"/>
        <v>0</v>
      </c>
      <c r="J40" s="438">
        <f t="shared" si="13"/>
        <v>3659</v>
      </c>
      <c r="K40" s="438">
        <f t="shared" si="13"/>
        <v>1818</v>
      </c>
      <c r="L40" s="438">
        <f t="shared" si="13"/>
        <v>418</v>
      </c>
      <c r="M40" s="438">
        <f t="shared" si="13"/>
        <v>0</v>
      </c>
      <c r="N40" s="438">
        <f t="shared" si="13"/>
        <v>2236</v>
      </c>
      <c r="O40" s="438">
        <f t="shared" si="13"/>
        <v>0</v>
      </c>
      <c r="P40" s="438">
        <f t="shared" si="13"/>
        <v>0</v>
      </c>
      <c r="Q40" s="438">
        <f t="shared" si="13"/>
        <v>2236</v>
      </c>
      <c r="R40" s="438">
        <f t="shared" si="13"/>
        <v>1423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28.01.2015г.</v>
      </c>
      <c r="C44" s="354"/>
      <c r="D44" s="355"/>
      <c r="E44" s="355"/>
      <c r="F44" s="355"/>
      <c r="G44" s="351"/>
      <c r="H44" s="356" t="s">
        <v>863</v>
      </c>
      <c r="I44" s="356" t="s">
        <v>865</v>
      </c>
      <c r="J44" s="356"/>
      <c r="K44" s="599"/>
      <c r="L44" s="599"/>
      <c r="M44" s="599"/>
      <c r="N44" s="599"/>
      <c r="O44" s="604" t="s">
        <v>862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8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01.01.2014 - 31.12.2014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43</v>
      </c>
      <c r="D28" s="108">
        <v>43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12</v>
      </c>
      <c r="D34" s="108">
        <v>12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49</v>
      </c>
      <c r="D35" s="108">
        <v>49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536</v>
      </c>
      <c r="D38" s="105">
        <f>SUM(D39:D42)</f>
        <v>536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536</v>
      </c>
      <c r="D42" s="108">
        <v>536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645</v>
      </c>
      <c r="D43" s="104">
        <f>D24+D28+D29+D31+D30+D32+D33+D38</f>
        <v>645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645</v>
      </c>
      <c r="D44" s="103">
        <f>D43+D21+D19+D9</f>
        <v>645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717</v>
      </c>
      <c r="D75" s="103">
        <f>D76+D78</f>
        <v>717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629</v>
      </c>
      <c r="D76" s="108">
        <v>629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88</v>
      </c>
      <c r="D78" s="108">
        <v>88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163</v>
      </c>
      <c r="D85" s="104">
        <f>SUM(D86:D90)+D94</f>
        <v>163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126</v>
      </c>
      <c r="D87" s="108">
        <v>126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892</v>
      </c>
      <c r="D96" s="104">
        <f>D85+D80+D75+D71+D95</f>
        <v>892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896</v>
      </c>
      <c r="D97" s="104">
        <f>D96+D68+D66</f>
        <v>896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>
        <v>0</v>
      </c>
      <c r="F104" s="125">
        <f>C104+D104-E104</f>
        <v>6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0</v>
      </c>
      <c r="F105" s="103">
        <f>SUM(F102:F104)</f>
        <v>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28.01.2015г.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01.01.2014 - 31.12.2014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28.01.2015г.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865</v>
      </c>
      <c r="D31" s="523"/>
      <c r="E31" s="523" t="s">
        <v>860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01.01.2014 - 31.12.2014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28.01.2015г.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Zori</cp:lastModifiedBy>
  <cp:lastPrinted>2015-03-07T14:12:43Z</cp:lastPrinted>
  <dcterms:created xsi:type="dcterms:W3CDTF">2000-06-29T12:02:40Z</dcterms:created>
  <dcterms:modified xsi:type="dcterms:W3CDTF">2015-03-07T14:54:50Z</dcterms:modified>
  <cp:category/>
  <cp:version/>
  <cp:contentType/>
  <cp:contentStatus/>
</cp:coreProperties>
</file>