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<sst xmlns="http://schemas.openxmlformats.org/spreadsheetml/2006/main" count="1062" uniqueCount="870">
  <si>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</si>
  <si>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</si>
  <si>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</si>
  <si>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</si>
  <si>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</si>
  <si>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</si>
  <si>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</si>
  <si>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</si>
  <si>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</si>
  <si>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</si>
  <si>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</si>
  <si>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</si>
  <si>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</si>
  <si>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</si>
  <si>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</si>
  <si>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</si>
  <si>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</si>
  <si>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</si>
  <si>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</si>
  <si>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</si>
  <si>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</si>
  <si>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</si>
  <si>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</si>
  <si>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</si>
  <si>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</si>
  <si>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</si>
  <si>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</si>
  <si>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</si>
  <si>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</si>
  <si>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</si>
  <si>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</si>
  <si>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</si>
  <si>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</si>
  <si>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</si>
  <si>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</si>
  <si>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</si>
  <si>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</si>
  <si>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</si>
  <si>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</si>
  <si>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</si>
  <si>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</si>
  <si>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</si>
  <si>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</si>
  <si>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</si>
  <si>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</si>
  <si>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</si>
  <si>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</si>
  <si>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</si>
  <si>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</si>
  <si>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</si>
  <si>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</si>
  <si>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</si>
  <si>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</si>
  <si>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</si>
  <si>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</si>
  <si>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</si>
  <si>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</si>
  <si>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</si>
  <si>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</si>
  <si>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</si>
  <si>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</si>
  <si>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</si>
  <si>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</si>
  <si>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</si>
  <si>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</si>
  <si>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</si>
  <si>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</si>
  <si>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</si>
  <si>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</si>
  <si>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</si>
  <si>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</si>
  <si>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</si>
  <si>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</si>
  <si>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</si>
  <si>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</si>
  <si>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</si>
  <si>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</si>
  <si>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</si>
  <si>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</si>
  <si>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</si>
  <si>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</si>
  <si>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</si>
  <si>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</si>
  <si>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</si>
  <si>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</si>
  <si>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</si>
  <si>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</si>
  <si>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</si>
  <si>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</si>
  <si>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</si>
  <si>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</si>
  <si>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</si>
  <si>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</si>
  <si>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</si>
  <si>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</si>
  <si>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</si>
  <si>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</si>
  <si>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</si>
  <si>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</si>
  <si>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</si>
  <si>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</si>
  <si>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</si>
  <si>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</si>
  <si>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</si>
  <si>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</si>
  <si>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</si>
  <si>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</si>
  <si>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</si>
  <si>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</si>
  <si>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</si>
  <si>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</si>
  <si>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</si>
  <si>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</si>
  <si>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</si>
  <si>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</si>
  <si>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</si>
  <si>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</si>
  <si>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</si>
  <si>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</si>
  <si>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</si>
  <si>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</si>
  <si>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</si>
  <si>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</si>
  <si>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</si>
  <si>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</si>
  <si>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</si>
  <si>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</si>
  <si>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</si>
  <si>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</si>
  <si>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</si>
  <si>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</si>
  <si>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</si>
  <si>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</si>
  <si>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</si>
  <si>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</si>
  <si>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</si>
  <si>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</si>
  <si>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</si>
  <si>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</si>
  <si>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</si>
  <si>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</si>
  <si>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</si>
  <si>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</si>
  <si>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</si>
  <si>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</si>
  <si>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</si>
  <si>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</si>
  <si>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</si>
  <si>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</si>
  <si>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</si>
  <si>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</si>
  <si>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</si>
  <si>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</si>
  <si>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</si>
  <si>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</si>
  <si>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</si>
  <si>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</si>
  <si>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</si>
  <si>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</si>
  <si>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</si>
  <si>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</si>
  <si>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</si>
  <si>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</si>
  <si>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</si>
  <si>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</si>
  <si>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</si>
  <si>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</si>
  <si>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</si>
  <si>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</si>
  <si>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</si>
  <si>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</si>
  <si>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</si>
  <si>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</si>
  <si>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</si>
  <si>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</si>
  <si>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</si>
  <si>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</si>
  <si>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</si>
  <si>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</si>
  <si>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</si>
  <si>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</si>
  <si>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</si>
  <si>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</si>
  <si>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</si>
  <si>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</si>
  <si>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</si>
  <si>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</si>
  <si>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</si>
  <si>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</si>
  <si>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</si>
  <si>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</si>
  <si>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</si>
  <si>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</si>
  <si>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</si>
  <si>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</si>
  <si>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</si>
  <si>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</si>
  <si>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</si>
  <si>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</si>
  <si>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</si>
  <si>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</si>
  <si>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</si>
  <si>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</si>
  <si>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</si>
  <si>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</si>
  <si>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</si>
  <si>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</si>
  <si>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</si>
  <si>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</si>
  <si>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</si>
  <si>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</si>
  <si>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</si>
  <si>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</si>
  <si>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</si>
  <si>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</si>
  <si>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</si>
  <si>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</si>
  <si>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</si>
  <si>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</si>
  <si>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</si>
  <si>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</si>
  <si>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</si>
  <si>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</si>
  <si>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</si>
  <si>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</si>
  <si>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</si>
  <si>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</si>
  <si>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</si>
  <si>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</si>
  <si>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</si>
  <si>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</si>
  <si>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</si>
  <si>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</si>
  <si>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</si>
  <si>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</si>
  <si>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</si>
  <si>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</si>
  <si>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</si>
  <si>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</si>
  <si>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</si>
  <si>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</si>
  <si>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</si>
  <si>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</si>
  <si>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</si>
  <si>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</si>
  <si>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</si>
  <si>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</si>
  <si>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</si>
  <si>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</si>
  <si>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</si>
  <si>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</si>
  <si>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</si>
  <si>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</si>
  <si>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</si>
  <si>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</si>
  <si>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</si>
  <si>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</si>
  <si>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</si>
  <si>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</si>
  <si>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</si>
  <si>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</si>
  <si>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</si>
  <si>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</si>
  <si>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</si>
  <si>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</si>
  <si>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</si>
  <si>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</si>
  <si>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</si>
  <si>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</si>
  <si>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</si>
  <si>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</si>
  <si>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</si>
  <si>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</si>
  <si>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</si>
  <si>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</si>
  <si>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</si>
  <si>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</si>
  <si>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</si>
  <si>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</si>
  <si>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</si>
  <si>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</si>
  <si>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</si>
  <si>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</si>
  <si>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</si>
  <si>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</si>
  <si>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</si>
  <si>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</si>
  <si>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</si>
  <si>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</si>
  <si>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</si>
  <si>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</si>
  <si>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</si>
  <si>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</si>
  <si>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</si>
  <si>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</si>
  <si>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</si>
  <si>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</si>
  <si>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</si>
  <si>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</si>
  <si>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</si>
  <si>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</si>
  <si>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</si>
  <si>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</si>
  <si>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</si>
  <si>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</si>
  <si>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</si>
  <si>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</si>
  <si>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</si>
  <si>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</si>
  <si>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</si>
  <si>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</si>
  <si>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</si>
  <si>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</si>
  <si>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</si>
  <si>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</si>
  <si>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</si>
  <si>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</si>
  <si>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</si>
  <si>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</si>
  <si>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</si>
  <si>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</si>
  <si>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</si>
  <si>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</si>
  <si>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</si>
  <si>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</si>
  <si>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</si>
  <si>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</si>
  <si>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</si>
  <si>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</si>
  <si>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</si>
  <si>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</si>
  <si>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</si>
  <si>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</si>
  <si>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</si>
  <si>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</si>
  <si>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</si>
  <si>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</si>
  <si>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</si>
  <si>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</si>
  <si>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</si>
  <si>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</si>
  <si>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</si>
  <si>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</si>
  <si>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</si>
  <si>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</si>
  <si>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</si>
  <si>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</si>
  <si>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</si>
  <si>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</si>
  <si>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</si>
  <si>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</si>
  <si>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</si>
  <si>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</si>
  <si>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</si>
  <si>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</si>
  <si>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</si>
  <si>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</si>
  <si>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</si>
  <si>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</si>
  <si>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</si>
  <si>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</si>
  <si>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</si>
  <si>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</si>
  <si>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</si>
  <si>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</si>
  <si>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</si>
  <si>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</si>
  <si>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</si>
  <si>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</si>
  <si>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</si>
  <si>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</si>
  <si>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</si>
  <si>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</si>
  <si>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</si>
  <si>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</si>
  <si>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</si>
  <si>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</si>
  <si>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</si>
  <si>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</si>
  <si>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</si>
  <si>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</si>
  <si>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</si>
  <si>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</si>
  <si>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</si>
  <si>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</si>
  <si>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</si>
  <si>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</si>
  <si>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</si>
  <si>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</si>
  <si>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</si>
  <si>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</si>
  <si>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</si>
  <si>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</si>
  <si>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</si>
  <si>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</si>
  <si>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</si>
  <si>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</si>
  <si>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</si>
  <si>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</si>
  <si>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</si>
  <si>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</si>
  <si>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</si>
  <si>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</si>
  <si>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</si>
  <si>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</si>
  <si>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</si>
  <si>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</si>
  <si>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</si>
  <si>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</si>
  <si>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</si>
  <si>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</si>
  <si>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</si>
  <si>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</si>
  <si>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</si>
  <si>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</si>
  <si>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</si>
  <si>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</si>
  <si>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</si>
  <si>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</si>
  <si>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</si>
  <si>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</si>
  <si>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</si>
  <si>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</si>
  <si>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</si>
  <si>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</si>
  <si>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</si>
  <si>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</si>
  <si>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</si>
  <si>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</si>
  <si>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</si>
  <si>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</si>
  <si>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</si>
  <si>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</si>
  <si>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</si>
  <si>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</si>
  <si>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</si>
  <si>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</si>
  <si>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</si>
  <si>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</si>
  <si>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</si>
  <si>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</si>
  <si>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</si>
  <si>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</si>
  <si>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</si>
  <si>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</si>
  <si>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</si>
  <si>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</si>
  <si>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</si>
  <si>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</si>
  <si>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</si>
  <si>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</si>
  <si>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</si>
  <si>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</si>
  <si>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</si>
  <si>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</si>
  <si>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</si>
  <si>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</si>
  <si>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</si>
  <si>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</si>
  <si>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</si>
  <si>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</si>
  <si>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</si>
  <si>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</si>
  <si>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</si>
  <si>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</si>
  <si>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</si>
  <si>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</si>
  <si>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</si>
  <si>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</si>
  <si>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</si>
  <si>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</si>
  <si>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</si>
  <si>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</si>
  <si>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</si>
  <si>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</si>
  <si>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</si>
  <si>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</si>
  <si>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</si>
  <si>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</si>
  <si>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</si>
  <si>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</si>
  <si>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</si>
  <si>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</si>
  <si>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</si>
  <si>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</si>
  <si>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</si>
  <si>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</si>
  <si>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</si>
  <si>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</si>
  <si>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</si>
  <si>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</si>
  <si>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</si>
  <si>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</si>
  <si>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</si>
  <si>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</si>
  <si>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</si>
  <si>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</si>
  <si>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</si>
  <si>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</si>
  <si>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</si>
  <si>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</si>
  <si>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</si>
  <si>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</si>
  <si>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</si>
  <si>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</si>
  <si>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</si>
  <si>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</si>
  <si>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</si>
  <si>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</si>
  <si>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</si>
  <si>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</si>
  <si>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</si>
  <si>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</si>
  <si>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</si>
  <si>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</si>
  <si>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</si>
  <si>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</si>
  <si>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</si>
  <si>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</si>
  <si>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</si>
  <si>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</si>
  <si>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</si>
  <si>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</si>
  <si>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</si>
  <si>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</si>
  <si>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</si>
  <si>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</si>
  <si>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</si>
  <si>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</si>
  <si>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</si>
  <si>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</si>
  <si>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</si>
  <si>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</si>
  <si>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</si>
  <si>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</si>
  <si>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</si>
  <si>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</si>
  <si>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</si>
  <si>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</si>
  <si>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</si>
  <si>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</si>
  <si>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</si>
  <si>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</si>
  <si>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</si>
  <si>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</si>
  <si>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</si>
  <si>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</si>
  <si>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</si>
  <si>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</si>
  <si>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</si>
  <si>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</si>
  <si>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</si>
  <si>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</si>
  <si>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</si>
  <si>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</si>
  <si>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</si>
  <si>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</si>
  <si>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</si>
  <si>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</si>
  <si>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</si>
  <si>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</si>
  <si>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</si>
  <si>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</si>
  <si>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</si>
  <si>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</si>
  <si>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</si>
  <si>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</si>
  <si>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</si>
  <si>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</si>
  <si>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</si>
  <si>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</si>
  <si>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</si>
  <si>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</si>
  <si>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</si>
  <si>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</si>
  <si>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</si>
  <si>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</si>
  <si>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</si>
  <si>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</si>
  <si>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</si>
  <si>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</si>
  <si>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</si>
  <si>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</si>
  <si>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</si>
  <si>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</si>
  <si>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</si>
  <si>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</si>
  <si>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</si>
  <si>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</si>
  <si>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</si>
  <si>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</si>
  <si>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</si>
  <si>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</si>
  <si>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</si>
  <si>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</si>
  <si>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</si>
  <si>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</si>
  <si>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</si>
  <si>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</si>
  <si>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</si>
  <si>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</si>
  <si>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</si>
  <si>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</si>
  <si>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</si>
  <si>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</si>
  <si>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</si>
  <si>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</si>
  <si>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</si>
  <si>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</si>
  <si>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</si>
  <si>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</si>
  <si>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</si>
  <si>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</si>
  <si>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</si>
  <si>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</si>
  <si>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</si>
  <si>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</si>
  <si>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</si>
  <si>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</si>
  <si>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</si>
  <si>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</si>
  <si>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</si>
  <si>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</si>
  <si>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</si>
  <si>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</si>
  <si>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</si>
  <si>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</si>
  <si>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</si>
  <si>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</si>
  <si>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</si>
  <si>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</si>
  <si>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</si>
  <si>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</si>
  <si>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</si>
  <si>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</si>
  <si>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</si>
  <si>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</si>
  <si>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</si>
  <si>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</si>
  <si>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</si>
  <si>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</si>
  <si>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</si>
  <si>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</si>
  <si>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</si>
  <si>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</si>
  <si>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</si>
  <si>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</si>
  <si>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</si>
  <si>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</si>
  <si>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</si>
  <si>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</si>
  <si>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</si>
  <si>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</si>
  <si>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</si>
  <si>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</si>
  <si>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</si>
  <si>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</si>
  <si>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</si>
  <si>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</si>
  <si>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</si>
  <si>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</si>
  <si>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</si>
  <si>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</si>
  <si>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</si>
  <si>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</si>
  <si>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</si>
  <si>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</si>
  <si>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</si>
  <si>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</si>
  <si>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</si>
  <si>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</si>
  <si>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</si>
  <si>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</si>
  <si>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</si>
  <si>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</si>
  <si>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</si>
  <si>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</si>
  <si>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</si>
  <si>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</si>
  <si>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</si>
  <si>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</si>
  <si>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</si>
  <si>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</si>
  <si>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</si>
  <si>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</si>
  <si>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</si>
  <si>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</si>
  <si>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</si>
  <si>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</si>
  <si>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</si>
  <si>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</si>
  <si>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</si>
  <si>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</si>
  <si>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</si>
  <si>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</si>
  <si>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</si>
  <si>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</si>
  <si>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</si>
  <si>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</si>
  <si>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</si>
  <si>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</si>
  <si>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</si>
  <si>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</si>
  <si>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</si>
  <si>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</si>
  <si>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</si>
  <si>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</si>
  <si>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</si>
  <si>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</si>
  <si>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</si>
  <si>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</si>
  <si>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</si>
  <si>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</si>
  <si>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</si>
  <si>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</si>
  <si>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</si>
  <si>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</si>
  <si>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</si>
  <si>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</si>
  <si>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</si>
  <si>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</si>
  <si>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</si>
  <si>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</si>
  <si>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</si>
  <si>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</si>
  <si>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</si>
  <si>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</si>
  <si>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</si>
  <si>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</si>
  <si>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</si>
  <si>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</si>
  <si>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</si>
  <si>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</si>
  <si>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</si>
  <si>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</si>
  <si>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</si>
  <si>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</si>
  <si>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</si>
  <si>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</si>
  <si>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</si>
  <si>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</si>
  <si>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</si>
  <si>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</si>
  <si>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</si>
  <si>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</si>
  <si>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</si>
  <si>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</si>
  <si>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</si>
  <si>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</si>
  <si>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</si>
  <si>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</si>
  <si>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</si>
  <si>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</si>
  <si>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</si>
  <si>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</si>
  <si>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</si>
  <si>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</si>
  <si>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</si>
  <si>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</si>
  <si>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</si>
  <si>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</si>
  <si>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</si>
  <si>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</si>
  <si>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</si>
  <si>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</si>
  <si>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</si>
  <si>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</si>
  <si>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</si>
  <si>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</si>
  <si>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</si>
  <si>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</si>
  <si>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</si>
  <si>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</si>
  <si>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</si>
  <si>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</si>
  <si>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</si>
  <si>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</si>
  <si>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</si>
  <si>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</si>
  <si>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</si>
  <si>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</si>
  <si>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</si>
  <si>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</si>
  <si>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</si>
  <si>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</si>
  <si>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</si>
  <si>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</si>
  <si>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</si>
  <si>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</si>
  <si>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</si>
  <si>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</si>
  <si>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</si>
  <si>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</si>
  <si>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</si>
  <si>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</si>
  <si>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</si>
  <si>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</si>
  <si>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</si>
  <si>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</si>
  <si>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</si>
  <si>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</si>
  <si>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</si>
  <si>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</si>
  <si>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</si>
  <si>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</si>
  <si>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</si>
  <si>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</si>
  <si>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</si>
  <si>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</si>
  <si>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</si>
  <si>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</si>
  <si>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</si>
  <si>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</si>
  <si>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</si>
  <si>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</si>
  <si>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</si>
  <si>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</si>
  <si>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</si>
  <si>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</si>
  <si>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</si>
  <si>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</si>
  <si>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</si>
  <si>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</si>
  <si>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</si>
  <si>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</si>
  <si>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</si>
  <si>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</si>
  <si>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</si>
  <si>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</si>
  <si>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</si>
  <si>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</si>
  <si>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</si>
  <si>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</si>
  <si>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</si>
  <si>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</si>
  <si>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</si>
  <si>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</si>
  <si>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</si>
  <si>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</si>
  <si>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</si>
  <si>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</si>
  <si>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</si>
  <si>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</si>
  <si>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</si>
  <si>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</si>
  <si>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</si>
  <si>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</si>
  <si>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</si>
  <si>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</si>
  <si>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</si>
  <si>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</si>
  <si>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</si>
  <si>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</si>
  <si>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</si>
  <si>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</si>
  <si>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</si>
  <si>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</si>
  <si>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</si>
  <si>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</si>
  <si>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</si>
  <si>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М.Ширинян</t>
  </si>
  <si>
    <t>Ръководител: М.Ширинян</t>
  </si>
  <si>
    <t>Ръководител:М.Ширинян</t>
  </si>
  <si>
    <t xml:space="preserve">                                    Съставител:                      </t>
  </si>
  <si>
    <t>Съставител:З.Стайнова</t>
  </si>
  <si>
    <t>З.Стайнова</t>
  </si>
  <si>
    <t>Съставител: З.Стайнова</t>
  </si>
  <si>
    <t>01.01.2015 - 30.06.2015 г.</t>
  </si>
  <si>
    <t>Дата на съставяне: 15.07.2015г.</t>
  </si>
  <si>
    <t>15.07.2015г.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</si>
</sst>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16" sqref="C1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831581732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49</v>
      </c>
      <c r="D13" s="151">
        <v>59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193</v>
      </c>
      <c r="D14" s="151">
        <v>222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52</v>
      </c>
      <c r="D15" s="151">
        <v>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851</v>
      </c>
      <c r="D16" s="151">
        <v>954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27</v>
      </c>
      <c r="D17" s="151">
        <v>22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1172</v>
      </c>
      <c r="D19" s="155">
        <f>SUM(D11:D18)</f>
        <v>1331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33</v>
      </c>
      <c r="D24" s="151">
        <v>88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33</v>
      </c>
      <c r="D27" s="155">
        <f>SUM(D23:D26)</f>
        <v>88</v>
      </c>
      <c r="E27" s="253" t="s">
        <v>83</v>
      </c>
      <c r="F27" s="242" t="s">
        <v>84</v>
      </c>
      <c r="G27" s="154">
        <f>SUM(G28:G30)</f>
        <v>3534</v>
      </c>
      <c r="H27" s="154">
        <f>SUM(H28:H30)</f>
        <v>3524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3534</v>
      </c>
      <c r="H28" s="152">
        <v>3524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-121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3413</v>
      </c>
      <c r="H33" s="154">
        <f>H27+H31+H32</f>
        <v>3535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4552</v>
      </c>
      <c r="H36" s="154">
        <f>H25+H17+H33</f>
        <v>4674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479</v>
      </c>
      <c r="H44" s="152">
        <v>630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479</v>
      </c>
      <c r="H49" s="154">
        <f>SUM(H43:H48)</f>
        <v>630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</v>
      </c>
      <c r="H53" s="152">
        <v>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1205</v>
      </c>
      <c r="D55" s="155">
        <f>D19+D20+D21+D27+D32+D45+D51+D53+D54</f>
        <v>1419</v>
      </c>
      <c r="E55" s="237" t="s">
        <v>172</v>
      </c>
      <c r="F55" s="261" t="s">
        <v>173</v>
      </c>
      <c r="G55" s="154">
        <f>G49+G51+G52+G53+G54</f>
        <v>482</v>
      </c>
      <c r="H55" s="154">
        <f>H49+H51+H52+H53+H54</f>
        <v>633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1050</v>
      </c>
      <c r="D58" s="151">
        <v>1629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389</v>
      </c>
      <c r="D59" s="151">
        <v>650</v>
      </c>
      <c r="E59" s="251" t="s">
        <v>181</v>
      </c>
      <c r="F59" s="242" t="s">
        <v>182</v>
      </c>
      <c r="G59" s="152">
        <v>48</v>
      </c>
      <c r="H59" s="152">
        <v>55</v>
      </c>
      <c r="M59" s="157"/>
    </row>
    <row r="60" spans="1:8" ht="15">
      <c r="A60" s="235" t="s">
        <v>183</v>
      </c>
      <c r="B60" s="241" t="s">
        <v>184</v>
      </c>
      <c r="C60" s="151">
        <v>689</v>
      </c>
      <c r="D60" s="151">
        <v>687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1430</v>
      </c>
      <c r="D61" s="151">
        <v>474</v>
      </c>
      <c r="E61" s="243" t="s">
        <v>189</v>
      </c>
      <c r="F61" s="272" t="s">
        <v>190</v>
      </c>
      <c r="G61" s="154">
        <f>SUM(G62:G68)</f>
        <v>165</v>
      </c>
      <c r="H61" s="154">
        <f>SUM(H62:H68)</f>
        <v>297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3558</v>
      </c>
      <c r="D64" s="155">
        <f>SUM(D58:D63)</f>
        <v>3440</v>
      </c>
      <c r="E64" s="237" t="s">
        <v>200</v>
      </c>
      <c r="F64" s="242" t="s">
        <v>201</v>
      </c>
      <c r="G64" s="152">
        <v>121</v>
      </c>
      <c r="H64" s="152">
        <v>251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</v>
      </c>
      <c r="H66" s="152">
        <v>21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8</v>
      </c>
      <c r="H67" s="152">
        <v>20</v>
      </c>
    </row>
    <row r="68" spans="1:8" ht="15">
      <c r="A68" s="235" t="s">
        <v>211</v>
      </c>
      <c r="B68" s="241" t="s">
        <v>212</v>
      </c>
      <c r="C68" s="151">
        <v>204</v>
      </c>
      <c r="D68" s="151">
        <v>189</v>
      </c>
      <c r="E68" s="237" t="s">
        <v>213</v>
      </c>
      <c r="F68" s="242" t="s">
        <v>214</v>
      </c>
      <c r="G68" s="152">
        <v>5</v>
      </c>
      <c r="H68" s="152">
        <v>5</v>
      </c>
    </row>
    <row r="69" spans="1:8" ht="15">
      <c r="A69" s="235" t="s">
        <v>215</v>
      </c>
      <c r="B69" s="241" t="s">
        <v>216</v>
      </c>
      <c r="C69" s="151"/>
      <c r="D69" s="151">
        <v>7</v>
      </c>
      <c r="E69" s="251" t="s">
        <v>78</v>
      </c>
      <c r="F69" s="242" t="s">
        <v>217</v>
      </c>
      <c r="G69" s="152">
        <v>44</v>
      </c>
      <c r="H69" s="152"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4</v>
      </c>
      <c r="H70" s="152">
        <v>4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261</v>
      </c>
      <c r="H71" s="161">
        <f>H59+H60+H61+H69+H70</f>
        <v>402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46</v>
      </c>
      <c r="D72" s="151">
        <v>54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254</v>
      </c>
      <c r="D74" s="151">
        <v>461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504</v>
      </c>
      <c r="D75" s="155">
        <f>SUM(D67:D74)</f>
        <v>711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261</v>
      </c>
      <c r="H79" s="162">
        <f>H71+H74+H75+H76</f>
        <v>402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135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22</v>
      </c>
      <c r="D88" s="151">
        <v>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28</v>
      </c>
      <c r="D91" s="155">
        <f>SUM(D87:D90)</f>
        <v>139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4090</v>
      </c>
      <c r="D93" s="155">
        <f>D64+D75+D84+D91+D92</f>
        <v>4290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5295</v>
      </c>
      <c r="D94" s="164">
        <f>D93+D55</f>
        <v>5709</v>
      </c>
      <c r="E94" s="449" t="s">
        <v>270</v>
      </c>
      <c r="F94" s="289" t="s">
        <v>271</v>
      </c>
      <c r="G94" s="165">
        <f>G36+G39+G55+G79</f>
        <v>5295</v>
      </c>
      <c r="H94" s="165">
        <f>H36+H39+H55+H79</f>
        <v>5709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22">
      <selection activeCell="C16" sqref="C1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МЕТРОН АД</v>
      </c>
      <c r="C2" s="585"/>
      <c r="D2" s="585"/>
      <c r="E2" s="585"/>
      <c r="F2" s="587" t="s">
        <v>2</v>
      </c>
      <c r="G2" s="587"/>
      <c r="H2" s="526">
        <f>'справка №1-БАЛАНС'!H3</f>
        <v>831581732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01.01.2015 - 30.06.2015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901</v>
      </c>
      <c r="D9" s="46">
        <v>1806</v>
      </c>
      <c r="E9" s="298" t="s">
        <v>284</v>
      </c>
      <c r="F9" s="549" t="s">
        <v>285</v>
      </c>
      <c r="G9" s="550">
        <v>441</v>
      </c>
      <c r="H9" s="550">
        <v>374</v>
      </c>
    </row>
    <row r="10" spans="1:8" ht="12">
      <c r="A10" s="298" t="s">
        <v>286</v>
      </c>
      <c r="B10" s="299" t="s">
        <v>287</v>
      </c>
      <c r="C10" s="46">
        <v>99</v>
      </c>
      <c r="D10" s="46">
        <v>208</v>
      </c>
      <c r="E10" s="298" t="s">
        <v>288</v>
      </c>
      <c r="F10" s="549" t="s">
        <v>289</v>
      </c>
      <c r="G10" s="550">
        <v>97</v>
      </c>
      <c r="H10" s="550">
        <v>132</v>
      </c>
    </row>
    <row r="11" spans="1:8" ht="12">
      <c r="A11" s="298" t="s">
        <v>290</v>
      </c>
      <c r="B11" s="299" t="s">
        <v>291</v>
      </c>
      <c r="C11" s="46">
        <v>217</v>
      </c>
      <c r="D11" s="46">
        <v>203</v>
      </c>
      <c r="E11" s="300" t="s">
        <v>292</v>
      </c>
      <c r="F11" s="549" t="s">
        <v>293</v>
      </c>
      <c r="G11" s="550">
        <v>12</v>
      </c>
      <c r="H11" s="550">
        <v>34</v>
      </c>
    </row>
    <row r="12" spans="1:8" ht="12">
      <c r="A12" s="298" t="s">
        <v>294</v>
      </c>
      <c r="B12" s="299" t="s">
        <v>295</v>
      </c>
      <c r="C12" s="46">
        <v>125</v>
      </c>
      <c r="D12" s="46">
        <v>104</v>
      </c>
      <c r="E12" s="300" t="s">
        <v>78</v>
      </c>
      <c r="F12" s="549" t="s">
        <v>296</v>
      </c>
      <c r="G12" s="550">
        <v>4</v>
      </c>
      <c r="H12" s="550">
        <v>198</v>
      </c>
    </row>
    <row r="13" spans="1:18" ht="12">
      <c r="A13" s="298" t="s">
        <v>297</v>
      </c>
      <c r="B13" s="299" t="s">
        <v>298</v>
      </c>
      <c r="C13" s="46">
        <v>23</v>
      </c>
      <c r="D13" s="46">
        <v>19</v>
      </c>
      <c r="E13" s="301" t="s">
        <v>51</v>
      </c>
      <c r="F13" s="551" t="s">
        <v>299</v>
      </c>
      <c r="G13" s="548">
        <f>SUM(G9:G12)</f>
        <v>554</v>
      </c>
      <c r="H13" s="548">
        <f>SUM(H9:H12)</f>
        <v>738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70</v>
      </c>
      <c r="D14" s="46">
        <v>52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-695</v>
      </c>
      <c r="D15" s="47">
        <v>-1786</v>
      </c>
      <c r="E15" s="296" t="s">
        <v>304</v>
      </c>
      <c r="F15" s="554" t="s">
        <v>305</v>
      </c>
      <c r="G15" s="550">
        <v>111</v>
      </c>
      <c r="H15" s="550"/>
    </row>
    <row r="16" spans="1:8" ht="12">
      <c r="A16" s="298" t="s">
        <v>306</v>
      </c>
      <c r="B16" s="299" t="s">
        <v>307</v>
      </c>
      <c r="C16" s="47">
        <v>15</v>
      </c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755</v>
      </c>
      <c r="D19" s="49">
        <f>SUM(D9:D15)+D16</f>
        <v>610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25</v>
      </c>
      <c r="D22" s="46">
        <v>17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31</v>
      </c>
      <c r="D26" s="49">
        <f>SUM(D22:D25)</f>
        <v>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786</v>
      </c>
      <c r="D28" s="50">
        <f>D26+D19</f>
        <v>631</v>
      </c>
      <c r="E28" s="127" t="s">
        <v>338</v>
      </c>
      <c r="F28" s="554" t="s">
        <v>339</v>
      </c>
      <c r="G28" s="548">
        <f>G13+G15+G24</f>
        <v>665</v>
      </c>
      <c r="H28" s="548">
        <f>H13+H15+H24</f>
        <v>738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107</v>
      </c>
      <c r="E30" s="127" t="s">
        <v>342</v>
      </c>
      <c r="F30" s="554" t="s">
        <v>343</v>
      </c>
      <c r="G30" s="53">
        <f>IF((C28-G28)&gt;0,C28-G28,0)</f>
        <v>121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786</v>
      </c>
      <c r="D33" s="49">
        <f>D28-D31+D32</f>
        <v>631</v>
      </c>
      <c r="E33" s="127" t="s">
        <v>352</v>
      </c>
      <c r="F33" s="554" t="s">
        <v>353</v>
      </c>
      <c r="G33" s="53">
        <f>G32-G31+G28</f>
        <v>665</v>
      </c>
      <c r="H33" s="53">
        <f>H32-H31+H28</f>
        <v>738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107</v>
      </c>
      <c r="E34" s="128" t="s">
        <v>356</v>
      </c>
      <c r="F34" s="554" t="s">
        <v>357</v>
      </c>
      <c r="G34" s="548">
        <f>IF((C33-G33)&gt;0,C33-G33,0)</f>
        <v>121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107</v>
      </c>
      <c r="E39" s="313" t="s">
        <v>368</v>
      </c>
      <c r="F39" s="558" t="s">
        <v>369</v>
      </c>
      <c r="G39" s="559">
        <f>IF(G34&gt;0,IF(C35+G34&lt;0,0,C35+G34),IF(C34-C35&lt;0,C35-C34,0))</f>
        <v>121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107</v>
      </c>
      <c r="E41" s="127" t="s">
        <v>375</v>
      </c>
      <c r="F41" s="571" t="s">
        <v>376</v>
      </c>
      <c r="G41" s="52">
        <f>IF(C39=0,IF(G39-G40&gt;0,G39-G40+C40,0),IF(C39-C40&lt;0,C40-C39+G40,0))</f>
        <v>121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786</v>
      </c>
      <c r="D42" s="53">
        <f>D33+D35+D39</f>
        <v>738</v>
      </c>
      <c r="E42" s="128" t="s">
        <v>379</v>
      </c>
      <c r="F42" s="129" t="s">
        <v>380</v>
      </c>
      <c r="G42" s="53">
        <f>G39+G33</f>
        <v>786</v>
      </c>
      <c r="H42" s="53">
        <f>H39+H33</f>
        <v>738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869</v>
      </c>
      <c r="C48" s="427" t="s">
        <v>381</v>
      </c>
      <c r="D48" s="583" t="s">
        <v>865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860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">
      <selection activeCell="D49" sqref="D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01.01.2015 - 30.06.2015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1122</v>
      </c>
      <c r="D10" s="54">
        <v>580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-778</v>
      </c>
      <c r="D11" s="54">
        <v>-684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-155</v>
      </c>
      <c r="D13" s="54">
        <v>-116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18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-6</v>
      </c>
      <c r="D17" s="54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-120</v>
      </c>
      <c r="D19" s="54">
        <v>197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63</v>
      </c>
      <c r="D20" s="55">
        <f>SUM(D10:D19)</f>
        <v>-15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98</v>
      </c>
      <c r="D36" s="54">
        <v>49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-248</v>
      </c>
      <c r="D37" s="54">
        <v>-20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-24</v>
      </c>
      <c r="D39" s="54">
        <v>-17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-174</v>
      </c>
      <c r="D42" s="55">
        <f>SUM(D34:D41)</f>
        <v>10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-111</v>
      </c>
      <c r="D43" s="55">
        <f>D42+D32+D20</f>
        <v>-5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139</v>
      </c>
      <c r="D44" s="132">
        <v>279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28</v>
      </c>
      <c r="D45" s="55">
        <f>D44+D43</f>
        <v>274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15.07.2015г.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D13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01.01.2015 - 30.06.2015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3535</v>
      </c>
      <c r="J11" s="58">
        <f>'справка №1-БАЛАНС'!H29+'справка №1-БАЛАНС'!H32</f>
        <v>0</v>
      </c>
      <c r="K11" s="60"/>
      <c r="L11" s="344">
        <f>SUM(C11:K11)</f>
        <v>4674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-1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-1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-1</v>
      </c>
      <c r="J14" s="60"/>
      <c r="K14" s="60"/>
      <c r="L14" s="344">
        <f t="shared" si="1"/>
        <v>-1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3534</v>
      </c>
      <c r="J15" s="61">
        <f t="shared" si="2"/>
        <v>0</v>
      </c>
      <c r="K15" s="61">
        <f t="shared" si="2"/>
        <v>0</v>
      </c>
      <c r="L15" s="344">
        <f t="shared" si="1"/>
        <v>4673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-121</v>
      </c>
      <c r="K16" s="60"/>
      <c r="L16" s="344">
        <f t="shared" si="1"/>
        <v>-121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3534</v>
      </c>
      <c r="J29" s="59">
        <f t="shared" si="6"/>
        <v>-121</v>
      </c>
      <c r="K29" s="59">
        <f t="shared" si="6"/>
        <v>0</v>
      </c>
      <c r="L29" s="344">
        <f t="shared" si="1"/>
        <v>4552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3534</v>
      </c>
      <c r="J32" s="59">
        <f t="shared" si="7"/>
        <v>-121</v>
      </c>
      <c r="K32" s="59">
        <f t="shared" si="7"/>
        <v>0</v>
      </c>
      <c r="L32" s="344">
        <f t="shared" si="1"/>
        <v>4552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15.07.2015г.</v>
      </c>
      <c r="B38" s="19"/>
      <c r="C38" s="15"/>
      <c r="D38" s="591" t="s">
        <v>866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860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">
      <selection activeCell="R15" sqref="R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МЕТРОН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01.01.2015 - 30.06.2015 г.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9" t="s">
        <v>463</v>
      </c>
      <c r="B5" s="610"/>
      <c r="C5" s="59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6" t="s">
        <v>528</v>
      </c>
      <c r="R5" s="606" t="s">
        <v>529</v>
      </c>
    </row>
    <row r="6" spans="1:18" s="100" customFormat="1" ht="48">
      <c r="A6" s="611"/>
      <c r="B6" s="612"/>
      <c r="C6" s="59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7"/>
      <c r="R6" s="60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67</v>
      </c>
      <c r="E11" s="189"/>
      <c r="F11" s="189"/>
      <c r="G11" s="74">
        <f t="shared" si="2"/>
        <v>67</v>
      </c>
      <c r="H11" s="65"/>
      <c r="I11" s="65"/>
      <c r="J11" s="74">
        <f t="shared" si="3"/>
        <v>67</v>
      </c>
      <c r="K11" s="65">
        <v>8</v>
      </c>
      <c r="L11" s="65">
        <v>10</v>
      </c>
      <c r="M11" s="65"/>
      <c r="N11" s="74">
        <f t="shared" si="4"/>
        <v>18</v>
      </c>
      <c r="O11" s="65"/>
      <c r="P11" s="65"/>
      <c r="Q11" s="74">
        <f t="shared" si="0"/>
        <v>18</v>
      </c>
      <c r="R11" s="74">
        <f t="shared" si="1"/>
        <v>49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1600</v>
      </c>
      <c r="E12" s="189"/>
      <c r="F12" s="189"/>
      <c r="G12" s="74">
        <f t="shared" si="2"/>
        <v>1600</v>
      </c>
      <c r="H12" s="65"/>
      <c r="I12" s="65"/>
      <c r="J12" s="74">
        <f t="shared" si="3"/>
        <v>1600</v>
      </c>
      <c r="K12" s="65">
        <v>1378</v>
      </c>
      <c r="L12" s="65">
        <v>29</v>
      </c>
      <c r="M12" s="65"/>
      <c r="N12" s="74">
        <f t="shared" si="4"/>
        <v>1407</v>
      </c>
      <c r="O12" s="65"/>
      <c r="P12" s="65"/>
      <c r="Q12" s="74">
        <f t="shared" si="0"/>
        <v>1407</v>
      </c>
      <c r="R12" s="74">
        <f t="shared" si="1"/>
        <v>193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252</v>
      </c>
      <c r="E13" s="189"/>
      <c r="F13" s="189"/>
      <c r="G13" s="74">
        <f t="shared" si="2"/>
        <v>252</v>
      </c>
      <c r="H13" s="65"/>
      <c r="I13" s="65"/>
      <c r="J13" s="74">
        <f t="shared" si="3"/>
        <v>252</v>
      </c>
      <c r="K13" s="65">
        <v>179</v>
      </c>
      <c r="L13" s="65">
        <v>21</v>
      </c>
      <c r="M13" s="65"/>
      <c r="N13" s="74">
        <f t="shared" si="4"/>
        <v>200</v>
      </c>
      <c r="O13" s="65"/>
      <c r="P13" s="65"/>
      <c r="Q13" s="74">
        <f t="shared" si="0"/>
        <v>200</v>
      </c>
      <c r="R13" s="74">
        <f t="shared" si="1"/>
        <v>52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1471</v>
      </c>
      <c r="E14" s="189"/>
      <c r="F14" s="189"/>
      <c r="G14" s="74">
        <f t="shared" si="2"/>
        <v>1471</v>
      </c>
      <c r="H14" s="65"/>
      <c r="I14" s="65"/>
      <c r="J14" s="74">
        <f t="shared" si="3"/>
        <v>1471</v>
      </c>
      <c r="K14" s="65">
        <v>517</v>
      </c>
      <c r="L14" s="65">
        <v>103</v>
      </c>
      <c r="M14" s="65"/>
      <c r="N14" s="74">
        <f t="shared" si="4"/>
        <v>620</v>
      </c>
      <c r="O14" s="65"/>
      <c r="P14" s="65"/>
      <c r="Q14" s="74">
        <f t="shared" si="0"/>
        <v>620</v>
      </c>
      <c r="R14" s="74">
        <f t="shared" si="1"/>
        <v>851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22</v>
      </c>
      <c r="E15" s="457">
        <v>5</v>
      </c>
      <c r="F15" s="457"/>
      <c r="G15" s="74">
        <f t="shared" si="2"/>
        <v>27</v>
      </c>
      <c r="H15" s="458"/>
      <c r="I15" s="458"/>
      <c r="J15" s="74">
        <f t="shared" si="3"/>
        <v>27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</v>
      </c>
      <c r="E16" s="189"/>
      <c r="F16" s="189"/>
      <c r="G16" s="74">
        <f t="shared" si="2"/>
        <v>1</v>
      </c>
      <c r="H16" s="65"/>
      <c r="I16" s="65"/>
      <c r="J16" s="74">
        <f t="shared" si="3"/>
        <v>1</v>
      </c>
      <c r="K16" s="65">
        <v>1</v>
      </c>
      <c r="L16" s="65"/>
      <c r="M16" s="65"/>
      <c r="N16" s="74">
        <f t="shared" si="4"/>
        <v>1</v>
      </c>
      <c r="O16" s="65"/>
      <c r="P16" s="65"/>
      <c r="Q16" s="74">
        <f aca="true" t="shared" si="5" ref="Q16:Q25">N16+O16-P16</f>
        <v>1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3413</v>
      </c>
      <c r="E17" s="194">
        <f>SUM(E9:E16)</f>
        <v>5</v>
      </c>
      <c r="F17" s="194">
        <f>SUM(F9:F16)</f>
        <v>0</v>
      </c>
      <c r="G17" s="74">
        <f t="shared" si="2"/>
        <v>3418</v>
      </c>
      <c r="H17" s="75">
        <f>SUM(H9:H16)</f>
        <v>0</v>
      </c>
      <c r="I17" s="75">
        <f>SUM(I9:I16)</f>
        <v>0</v>
      </c>
      <c r="J17" s="74">
        <f t="shared" si="3"/>
        <v>3418</v>
      </c>
      <c r="K17" s="75">
        <f>SUM(K9:K16)</f>
        <v>2083</v>
      </c>
      <c r="L17" s="75">
        <f>SUM(L9:L16)</f>
        <v>163</v>
      </c>
      <c r="M17" s="75">
        <f>SUM(M9:M16)</f>
        <v>0</v>
      </c>
      <c r="N17" s="74">
        <f t="shared" si="4"/>
        <v>2246</v>
      </c>
      <c r="O17" s="75">
        <f>SUM(O9:O16)</f>
        <v>0</v>
      </c>
      <c r="P17" s="75">
        <f>SUM(P9:P16)</f>
        <v>0</v>
      </c>
      <c r="Q17" s="74">
        <f t="shared" si="5"/>
        <v>2246</v>
      </c>
      <c r="R17" s="74">
        <f t="shared" si="6"/>
        <v>1172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234</v>
      </c>
      <c r="E22" s="189"/>
      <c r="F22" s="189"/>
      <c r="G22" s="74">
        <f t="shared" si="2"/>
        <v>234</v>
      </c>
      <c r="H22" s="65"/>
      <c r="I22" s="65"/>
      <c r="J22" s="74">
        <f t="shared" si="3"/>
        <v>234</v>
      </c>
      <c r="K22" s="65">
        <v>146</v>
      </c>
      <c r="L22" s="65">
        <v>55</v>
      </c>
      <c r="M22" s="65"/>
      <c r="N22" s="74">
        <f t="shared" si="4"/>
        <v>201</v>
      </c>
      <c r="O22" s="65"/>
      <c r="P22" s="65"/>
      <c r="Q22" s="74">
        <f t="shared" si="5"/>
        <v>201</v>
      </c>
      <c r="R22" s="74">
        <f t="shared" si="6"/>
        <v>33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234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234</v>
      </c>
      <c r="H25" s="66">
        <f t="shared" si="7"/>
        <v>0</v>
      </c>
      <c r="I25" s="66">
        <f t="shared" si="7"/>
        <v>0</v>
      </c>
      <c r="J25" s="67">
        <f t="shared" si="3"/>
        <v>234</v>
      </c>
      <c r="K25" s="66">
        <f t="shared" si="7"/>
        <v>146</v>
      </c>
      <c r="L25" s="66">
        <f t="shared" si="7"/>
        <v>55</v>
      </c>
      <c r="M25" s="66">
        <f t="shared" si="7"/>
        <v>0</v>
      </c>
      <c r="N25" s="67">
        <f t="shared" si="4"/>
        <v>201</v>
      </c>
      <c r="O25" s="66">
        <f t="shared" si="7"/>
        <v>0</v>
      </c>
      <c r="P25" s="66">
        <f t="shared" si="7"/>
        <v>0</v>
      </c>
      <c r="Q25" s="67">
        <f t="shared" si="5"/>
        <v>201</v>
      </c>
      <c r="R25" s="67">
        <f t="shared" si="6"/>
        <v>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3647</v>
      </c>
      <c r="E40" s="438">
        <f>E17+E18+E19+E25+E38+E39</f>
        <v>5</v>
      </c>
      <c r="F40" s="438">
        <f aca="true" t="shared" si="13" ref="F40:R40">F17+F18+F19+F25+F38+F39</f>
        <v>0</v>
      </c>
      <c r="G40" s="438">
        <f t="shared" si="13"/>
        <v>3652</v>
      </c>
      <c r="H40" s="438">
        <f t="shared" si="13"/>
        <v>0</v>
      </c>
      <c r="I40" s="438">
        <f t="shared" si="13"/>
        <v>0</v>
      </c>
      <c r="J40" s="438">
        <f t="shared" si="13"/>
        <v>3652</v>
      </c>
      <c r="K40" s="438">
        <f t="shared" si="13"/>
        <v>2229</v>
      </c>
      <c r="L40" s="438">
        <f t="shared" si="13"/>
        <v>218</v>
      </c>
      <c r="M40" s="438">
        <f t="shared" si="13"/>
        <v>0</v>
      </c>
      <c r="N40" s="438">
        <f t="shared" si="13"/>
        <v>2447</v>
      </c>
      <c r="O40" s="438">
        <f t="shared" si="13"/>
        <v>0</v>
      </c>
      <c r="P40" s="438">
        <f t="shared" si="13"/>
        <v>0</v>
      </c>
      <c r="Q40" s="438">
        <f t="shared" si="13"/>
        <v>2447</v>
      </c>
      <c r="R40" s="438">
        <f t="shared" si="13"/>
        <v>1205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15.07.2015г.</v>
      </c>
      <c r="C44" s="354"/>
      <c r="D44" s="355"/>
      <c r="E44" s="355"/>
      <c r="F44" s="355"/>
      <c r="G44" s="351"/>
      <c r="H44" s="356" t="s">
        <v>863</v>
      </c>
      <c r="I44" s="356" t="s">
        <v>865</v>
      </c>
      <c r="J44" s="356"/>
      <c r="K44" s="599"/>
      <c r="L44" s="599"/>
      <c r="M44" s="599"/>
      <c r="N44" s="599"/>
      <c r="O44" s="604" t="s">
        <v>862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2">
      <selection activeCell="A107" sqref="A107:F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01.01.2015 - 30.06.2015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204</v>
      </c>
      <c r="D28" s="108">
        <v>204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46</v>
      </c>
      <c r="D33" s="105">
        <f>SUM(D34:D37)</f>
        <v>46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5</v>
      </c>
      <c r="D34" s="108">
        <v>5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41</v>
      </c>
      <c r="D35" s="108">
        <v>41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254</v>
      </c>
      <c r="D38" s="105">
        <f>SUM(D39:D42)</f>
        <v>254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254</v>
      </c>
      <c r="D42" s="108">
        <v>254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504</v>
      </c>
      <c r="D43" s="104">
        <f>D24+D28+D29+D31+D30+D32+D33+D38</f>
        <v>504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504</v>
      </c>
      <c r="D44" s="103">
        <f>D43+D21+D19+D9</f>
        <v>504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479</v>
      </c>
      <c r="D56" s="103">
        <f>D57+D59</f>
        <v>0</v>
      </c>
      <c r="E56" s="119">
        <f t="shared" si="1"/>
        <v>479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479</v>
      </c>
      <c r="D57" s="108"/>
      <c r="E57" s="119">
        <f t="shared" si="1"/>
        <v>479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48</v>
      </c>
      <c r="D64" s="108">
        <v>2</v>
      </c>
      <c r="E64" s="119">
        <f t="shared" si="1"/>
        <v>46</v>
      </c>
      <c r="F64" s="110"/>
    </row>
    <row r="65" spans="1:6" ht="12">
      <c r="A65" s="396" t="s">
        <v>707</v>
      </c>
      <c r="B65" s="397" t="s">
        <v>708</v>
      </c>
      <c r="C65" s="109">
        <v>48</v>
      </c>
      <c r="D65" s="109">
        <v>2</v>
      </c>
      <c r="E65" s="119">
        <f t="shared" si="1"/>
        <v>46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527</v>
      </c>
      <c r="D66" s="103">
        <f>D52+D56+D61+D62+D63+D64</f>
        <v>2</v>
      </c>
      <c r="E66" s="119">
        <f t="shared" si="1"/>
        <v>525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</v>
      </c>
      <c r="D68" s="108">
        <v>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165</v>
      </c>
      <c r="D85" s="104">
        <f>SUM(D86:D90)+D94</f>
        <v>165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121</v>
      </c>
      <c r="D87" s="108">
        <v>121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7</v>
      </c>
      <c r="D88" s="108">
        <v>7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24</v>
      </c>
      <c r="D89" s="108">
        <v>24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8</v>
      </c>
      <c r="D94" s="108">
        <v>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44</v>
      </c>
      <c r="D95" s="108">
        <v>44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209</v>
      </c>
      <c r="D96" s="104">
        <f>D85+D80+D75+D71+D95</f>
        <v>209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739</v>
      </c>
      <c r="D97" s="104">
        <f>D96+D68+D66</f>
        <v>214</v>
      </c>
      <c r="E97" s="104">
        <f>E96+E68+E66</f>
        <v>525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4</v>
      </c>
      <c r="D104" s="108">
        <v>4</v>
      </c>
      <c r="E104" s="108">
        <v>0</v>
      </c>
      <c r="F104" s="125">
        <f>C104+D104-E104</f>
        <v>8</v>
      </c>
    </row>
    <row r="105" spans="1:16" ht="12">
      <c r="A105" s="412" t="s">
        <v>775</v>
      </c>
      <c r="B105" s="395" t="s">
        <v>776</v>
      </c>
      <c r="C105" s="103">
        <f>SUM(C102:C104)</f>
        <v>4</v>
      </c>
      <c r="D105" s="103">
        <f>SUM(D102:D104)</f>
        <v>4</v>
      </c>
      <c r="E105" s="103">
        <f>SUM(E102:E104)</f>
        <v>0</v>
      </c>
      <c r="F105" s="103">
        <f>SUM(F102:F104)</f>
        <v>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15.07.2015г.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01.01.2015 - 30.06.2015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15.07.2015г.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865</v>
      </c>
      <c r="D31" s="523"/>
      <c r="E31" s="523" t="s">
        <v>860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55" sqref="D15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01.01.2015 - 30.06.2015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15.07.2015г.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Zori</cp:lastModifiedBy>
  <cp:lastPrinted>2015-07-31T08:24:21Z</cp:lastPrinted>
  <dcterms:created xsi:type="dcterms:W3CDTF">2000-06-29T12:02:40Z</dcterms:created>
  <dcterms:modified xsi:type="dcterms:W3CDTF">2015-07-31T08:27:01Z</dcterms:modified>
  <cp:category/>
  <cp:version/>
  <cp:contentType/>
  <cp:contentStatus/>
</cp:coreProperties>
</file>