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<sst xmlns="http://schemas.openxmlformats.org/spreadsheetml/2006/main" count="1067" uniqueCount="873">
  <si>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</si>
  <si>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</si>
  <si>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</si>
  <si>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</si>
  <si>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</si>
  <si>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</si>
  <si>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</si>
  <si>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</si>
  <si>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</si>
  <si>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</si>
  <si>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</si>
  <si>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</si>
  <si>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</si>
  <si>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</si>
  <si>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</si>
  <si>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</si>
  <si>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</si>
  <si>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</si>
  <si>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</si>
  <si>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</si>
  <si>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</si>
  <si>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</si>
  <si>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</si>
  <si>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</si>
  <si>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</si>
  <si>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</si>
  <si>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</si>
  <si>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</si>
  <si>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</si>
  <si>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</si>
  <si>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</si>
  <si>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</si>
  <si>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</si>
  <si>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</si>
  <si>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</si>
  <si>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</si>
  <si>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</si>
  <si>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</si>
  <si>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</si>
  <si>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</si>
  <si>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</si>
  <si>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</si>
  <si>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</si>
  <si>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</si>
  <si>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</si>
  <si>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</si>
  <si>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</si>
  <si>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</si>
  <si>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</si>
  <si>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</si>
  <si>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</si>
  <si>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</si>
  <si>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</si>
  <si>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</si>
  <si>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</si>
  <si>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</si>
  <si>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</si>
  <si>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</si>
  <si>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</si>
  <si>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</si>
  <si>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</si>
  <si>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</si>
  <si>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</si>
  <si>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</si>
  <si>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</si>
  <si>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</si>
  <si>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</si>
  <si>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</si>
  <si>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</si>
  <si>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</si>
  <si>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</si>
  <si>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</si>
  <si>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</si>
  <si>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</si>
  <si>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</si>
  <si>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</si>
  <si>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</si>
  <si>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</si>
  <si>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</si>
  <si>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</si>
  <si>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</si>
  <si>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</si>
  <si>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</si>
  <si>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</si>
  <si>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</si>
  <si>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</si>
  <si>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</si>
  <si>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</si>
  <si>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</si>
  <si>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</si>
  <si>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</si>
  <si>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</si>
  <si>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</si>
  <si>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</si>
  <si>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</si>
  <si>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</si>
  <si>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</si>
  <si>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</si>
  <si>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</si>
  <si>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</si>
  <si>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</si>
  <si>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</si>
  <si>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</si>
  <si>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</si>
  <si>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</si>
  <si>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</si>
  <si>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</si>
  <si>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</si>
  <si>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</si>
  <si>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</si>
  <si>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</si>
  <si>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</si>
  <si>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</si>
  <si>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</si>
  <si>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</si>
  <si>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</si>
  <si>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</si>
  <si>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</si>
  <si>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</si>
  <si>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</si>
  <si>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</si>
  <si>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</si>
  <si>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</si>
  <si>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</si>
  <si>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</si>
  <si>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</si>
  <si>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</si>
  <si>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</si>
  <si>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</si>
  <si>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</si>
  <si>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</si>
  <si>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</si>
  <si>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</si>
  <si>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</si>
  <si>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</si>
  <si>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</si>
  <si>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</si>
  <si>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</si>
  <si>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</si>
  <si>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</si>
  <si>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</si>
  <si>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</si>
  <si>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</si>
  <si>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</si>
  <si>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</si>
  <si>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</si>
  <si>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</si>
  <si>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</si>
  <si>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</si>
  <si>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</si>
  <si>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</si>
  <si>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</si>
  <si>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</si>
  <si>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</si>
  <si>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</si>
  <si>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</si>
  <si>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</si>
  <si>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</si>
  <si>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</si>
  <si>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</si>
  <si>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</si>
  <si>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</si>
  <si>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</si>
  <si>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</si>
  <si>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</si>
  <si>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</si>
  <si>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</si>
  <si>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</si>
  <si>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</si>
  <si>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</si>
  <si>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</si>
  <si>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</si>
  <si>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</si>
  <si>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</si>
  <si>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</si>
  <si>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</si>
  <si>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</si>
  <si>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</si>
  <si>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</si>
  <si>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</si>
  <si>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</si>
  <si>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</si>
  <si>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</si>
  <si>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</si>
  <si>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</si>
  <si>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</si>
  <si>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</si>
  <si>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</si>
  <si>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</si>
  <si>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</si>
  <si>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</si>
  <si>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</si>
  <si>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</si>
  <si>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</si>
  <si>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</si>
  <si>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</si>
  <si>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</si>
  <si>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</si>
  <si>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</si>
  <si>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</si>
  <si>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</si>
  <si>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</si>
  <si>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</si>
  <si>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</si>
  <si>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</si>
  <si>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</si>
  <si>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</si>
  <si>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</si>
  <si>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</si>
  <si>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</si>
  <si>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</si>
  <si>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</si>
  <si>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</si>
  <si>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</si>
  <si>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</si>
  <si>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</si>
  <si>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</si>
  <si>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</si>
  <si>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</si>
  <si>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</si>
  <si>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</si>
  <si>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</si>
  <si>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</si>
  <si>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</si>
  <si>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</si>
  <si>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</si>
  <si>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</si>
  <si>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</si>
  <si>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</si>
  <si>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</si>
  <si>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</si>
  <si>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</si>
  <si>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</si>
  <si>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</si>
  <si>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</si>
  <si>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</si>
  <si>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</si>
  <si>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</si>
  <si>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</si>
  <si>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</si>
  <si>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</si>
  <si>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</si>
  <si>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</si>
  <si>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</si>
  <si>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</si>
  <si>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</si>
  <si>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</si>
  <si>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</si>
  <si>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</si>
  <si>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</si>
  <si>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</si>
  <si>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</si>
  <si>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</si>
  <si>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</si>
  <si>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</si>
  <si>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</si>
  <si>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</si>
  <si>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</si>
  <si>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</si>
  <si>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</si>
  <si>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</si>
  <si>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</si>
  <si>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</si>
  <si>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</si>
  <si>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</si>
  <si>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</si>
  <si>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</si>
  <si>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</si>
  <si>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</si>
  <si>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</si>
  <si>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</si>
  <si>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</si>
  <si>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</si>
  <si>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</si>
  <si>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</si>
  <si>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</si>
  <si>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</si>
  <si>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</si>
  <si>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</si>
  <si>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</si>
  <si>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</si>
  <si>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</si>
  <si>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</si>
  <si>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</si>
  <si>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</si>
  <si>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</si>
  <si>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</si>
  <si>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</si>
  <si>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</si>
  <si>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</si>
  <si>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</si>
  <si>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</si>
  <si>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</si>
  <si>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</si>
  <si>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</si>
  <si>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</si>
  <si>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</si>
  <si>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</si>
  <si>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</si>
  <si>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</si>
  <si>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</si>
  <si>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</si>
  <si>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</si>
  <si>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</si>
  <si>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</si>
  <si>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</si>
  <si>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</si>
  <si>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</si>
  <si>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</si>
  <si>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</si>
  <si>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</si>
  <si>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</si>
  <si>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</si>
  <si>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</si>
  <si>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</si>
  <si>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</si>
  <si>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</si>
  <si>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</si>
  <si>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</si>
  <si>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</si>
  <si>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</si>
  <si>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</si>
  <si>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</si>
  <si>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</si>
  <si>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</si>
  <si>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</si>
  <si>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</si>
  <si>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</si>
  <si>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</si>
  <si>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</si>
  <si>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</si>
  <si>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</si>
  <si>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</si>
  <si>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</si>
  <si>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</si>
  <si>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</si>
  <si>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</si>
  <si>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</si>
  <si>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</si>
  <si>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</si>
  <si>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</si>
  <si>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</si>
  <si>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</si>
  <si>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</si>
  <si>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</si>
  <si>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</si>
  <si>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</si>
  <si>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</si>
  <si>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</si>
  <si>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</si>
  <si>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</si>
  <si>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</si>
  <si>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</si>
  <si>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</si>
  <si>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</si>
  <si>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</si>
  <si>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</si>
  <si>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</si>
  <si>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</si>
  <si>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</si>
  <si>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</si>
  <si>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</si>
  <si>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</si>
  <si>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</si>
  <si>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</si>
  <si>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</si>
  <si>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</si>
  <si>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</si>
  <si>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</si>
  <si>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</si>
  <si>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</si>
  <si>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</si>
  <si>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</si>
  <si>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</si>
  <si>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</si>
  <si>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</si>
  <si>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</si>
  <si>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</si>
  <si>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</si>
  <si>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</si>
  <si>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</si>
  <si>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</si>
  <si>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</si>
  <si>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</si>
  <si>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</si>
  <si>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</si>
  <si>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</si>
  <si>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</si>
  <si>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</si>
  <si>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</si>
  <si>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</si>
  <si>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</si>
  <si>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</si>
  <si>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</si>
  <si>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</si>
  <si>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</si>
  <si>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</si>
  <si>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</si>
  <si>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</si>
  <si>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</si>
  <si>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</si>
  <si>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</si>
  <si>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</si>
  <si>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</si>
  <si>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</si>
  <si>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</si>
  <si>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</si>
  <si>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</si>
  <si>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</si>
  <si>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</si>
  <si>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</si>
  <si>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</si>
  <si>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</si>
  <si>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</si>
  <si>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</si>
  <si>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</si>
  <si>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</si>
  <si>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</si>
  <si>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</si>
  <si>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</si>
  <si>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</si>
  <si>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</si>
  <si>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</si>
  <si>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</si>
  <si>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</si>
  <si>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</si>
  <si>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</si>
  <si>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</si>
  <si>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</si>
  <si>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</si>
  <si>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</si>
  <si>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</si>
  <si>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</si>
  <si>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</si>
  <si>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</si>
  <si>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</si>
  <si>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</si>
  <si>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</si>
  <si>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</si>
  <si>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</si>
  <si>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</si>
  <si>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</si>
  <si>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</si>
  <si>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</si>
  <si>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</si>
  <si>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</si>
  <si>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</si>
  <si>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</si>
  <si>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</si>
  <si>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</si>
  <si>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</si>
  <si>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</si>
  <si>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</si>
  <si>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</si>
  <si>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</si>
  <si>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</si>
  <si>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</si>
  <si>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</si>
  <si>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</si>
  <si>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</si>
  <si>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</si>
  <si>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</si>
  <si>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</si>
  <si>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</si>
  <si>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</si>
  <si>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</si>
  <si>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</si>
  <si>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</si>
  <si>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</si>
  <si>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</si>
  <si>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</si>
  <si>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</si>
  <si>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</si>
  <si>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</si>
  <si>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</si>
  <si>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</si>
  <si>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</si>
  <si>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</si>
  <si>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</si>
  <si>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</si>
  <si>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</si>
  <si>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</si>
  <si>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</si>
  <si>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</si>
  <si>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</si>
  <si>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</si>
  <si>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</si>
  <si>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</si>
  <si>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</si>
  <si>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</si>
  <si>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</si>
  <si>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</si>
  <si>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</si>
  <si>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</si>
  <si>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</si>
  <si>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</si>
  <si>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</si>
  <si>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</si>
  <si>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</si>
  <si>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</si>
  <si>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</si>
  <si>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</si>
  <si>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</si>
  <si>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</si>
  <si>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</si>
  <si>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</si>
  <si>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</si>
  <si>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</si>
  <si>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</si>
  <si>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</si>
  <si>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</si>
  <si>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</si>
  <si>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</si>
  <si>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</si>
  <si>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</si>
  <si>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</si>
  <si>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</si>
  <si>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</si>
  <si>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</si>
  <si>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</si>
  <si>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</si>
  <si>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</si>
  <si>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</si>
  <si>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</si>
  <si>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</si>
  <si>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</si>
  <si>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</si>
  <si>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</si>
  <si>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</si>
  <si>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</si>
  <si>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</si>
  <si>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</si>
  <si>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</si>
  <si>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</si>
  <si>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</si>
  <si>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</si>
  <si>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</si>
  <si>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</si>
  <si>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</si>
  <si>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</si>
  <si>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</si>
  <si>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</si>
  <si>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</si>
  <si>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</si>
  <si>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</si>
  <si>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</si>
  <si>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</si>
  <si>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</si>
  <si>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</si>
  <si>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</si>
  <si>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</si>
  <si>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</si>
  <si>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</si>
  <si>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</si>
  <si>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</si>
  <si>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</si>
  <si>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</si>
  <si>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</si>
  <si>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</si>
  <si>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</si>
  <si>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</si>
  <si>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</si>
  <si>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</si>
  <si>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</si>
  <si>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</si>
  <si>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</si>
  <si>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</si>
  <si>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</si>
  <si>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</si>
  <si>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</si>
  <si>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</si>
  <si>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</si>
  <si>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</si>
  <si>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</si>
  <si>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</si>
  <si>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</si>
  <si>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</si>
  <si>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</si>
  <si>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</si>
  <si>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</si>
  <si>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</si>
  <si>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</si>
  <si>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</si>
  <si>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</si>
  <si>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</si>
  <si>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</si>
  <si>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</si>
  <si>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</si>
  <si>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</si>
  <si>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</si>
  <si>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</si>
  <si>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</si>
  <si>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</si>
  <si>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</si>
  <si>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</si>
  <si>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</si>
  <si>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</si>
  <si>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</si>
  <si>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</si>
  <si>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</si>
  <si>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</si>
  <si>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</si>
  <si>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</si>
  <si>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</si>
  <si>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</si>
  <si>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</si>
  <si>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</si>
  <si>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</si>
  <si>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</si>
  <si>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</si>
  <si>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</si>
  <si>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</si>
  <si>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</si>
  <si>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</si>
  <si>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</si>
  <si>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</si>
  <si>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</si>
  <si>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</si>
  <si>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</si>
  <si>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</si>
  <si>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</si>
  <si>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</si>
  <si>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</si>
  <si>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</si>
  <si>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</si>
  <si>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</si>
  <si>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</si>
  <si>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</si>
  <si>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</si>
  <si>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</si>
  <si>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</si>
  <si>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</si>
  <si>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</si>
  <si>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</si>
  <si>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</si>
  <si>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</si>
  <si>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</si>
  <si>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</si>
  <si>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</si>
  <si>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</si>
  <si>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</si>
  <si>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</si>
  <si>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</si>
  <si>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</si>
  <si>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</si>
  <si>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</si>
  <si>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</si>
  <si>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</si>
  <si>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</si>
  <si>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</si>
  <si>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</si>
  <si>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</si>
  <si>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</si>
  <si>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</si>
  <si>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</si>
  <si>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</si>
  <si>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</si>
  <si>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</si>
  <si>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</si>
  <si>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</si>
  <si>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</si>
  <si>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</si>
  <si>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</si>
  <si>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</si>
  <si>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</si>
  <si>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</si>
  <si>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</si>
  <si>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</si>
  <si>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</si>
  <si>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</si>
  <si>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</si>
  <si>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</si>
  <si>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</si>
  <si>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</si>
  <si>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</si>
  <si>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</si>
  <si>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</si>
  <si>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</si>
  <si>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</si>
  <si>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</si>
  <si>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</si>
  <si>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</si>
  <si>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</si>
  <si>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</si>
  <si>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</si>
  <si>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</si>
  <si>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</si>
  <si>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</si>
  <si>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</si>
  <si>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</si>
  <si>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</si>
  <si>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</si>
  <si>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</si>
  <si>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</si>
  <si>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</si>
  <si>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</si>
  <si>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</si>
  <si>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</si>
  <si>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</si>
  <si>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</si>
  <si>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</si>
  <si>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</si>
  <si>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</si>
  <si>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</si>
  <si>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</si>
  <si>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</si>
  <si>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</si>
  <si>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</si>
  <si>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</si>
  <si>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</si>
  <si>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</si>
  <si>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</si>
  <si>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</si>
  <si>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</si>
  <si>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</si>
  <si>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</si>
  <si>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</si>
  <si>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</si>
  <si>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</si>
  <si>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</si>
  <si>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</si>
  <si>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</si>
  <si>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</si>
  <si>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</si>
  <si>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</si>
  <si>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</si>
  <si>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</si>
  <si>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</si>
  <si>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</si>
  <si>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</si>
  <si>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</si>
  <si>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</si>
  <si>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</si>
  <si>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</si>
  <si>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</si>
  <si>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</si>
  <si>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</si>
  <si>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</si>
  <si>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</si>
  <si>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</si>
  <si>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</si>
  <si>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</si>
  <si>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</si>
  <si>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</si>
  <si>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</si>
  <si>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</si>
  <si>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</si>
  <si>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</si>
  <si>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</si>
  <si>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</si>
  <si>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</si>
  <si>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</si>
  <si>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</si>
  <si>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</si>
  <si>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</si>
  <si>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</si>
  <si>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</si>
  <si>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</si>
  <si>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</si>
  <si>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</si>
  <si>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</si>
  <si>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</si>
  <si>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</si>
  <si>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</si>
  <si>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</si>
  <si>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</si>
  <si>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</si>
  <si>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</si>
  <si>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</si>
  <si>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</si>
  <si>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</si>
  <si>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</si>
  <si>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</si>
  <si>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</si>
  <si>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</si>
  <si>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</si>
  <si>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</si>
  <si>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</si>
  <si>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</si>
  <si>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</si>
  <si>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</si>
  <si>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</si>
  <si>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</si>
  <si>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</si>
  <si>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</si>
  <si>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</si>
  <si>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</si>
  <si>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</si>
  <si>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</si>
  <si>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</si>
  <si>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</si>
  <si>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</si>
  <si>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</si>
  <si>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</si>
  <si>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</si>
  <si>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</si>
  <si>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</si>
  <si>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</si>
  <si>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</si>
  <si>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</si>
  <si>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</si>
  <si>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</si>
  <si>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</si>
  <si>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</si>
  <si>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</si>
  <si>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</si>
  <si>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</si>
  <si>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</si>
  <si>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</si>
  <si>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</si>
  <si>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</si>
  <si>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</si>
  <si>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</si>
  <si>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</si>
  <si>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</si>
  <si>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</si>
  <si>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</si>
  <si>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</si>
  <si>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</si>
  <si>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</si>
  <si>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</si>
  <si>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</si>
  <si>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</si>
  <si>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</si>
  <si>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</si>
  <si>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</si>
  <si>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</si>
  <si>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</si>
  <si>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</si>
  <si>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</si>
  <si>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</si>
  <si>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</si>
  <si>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</si>
  <si>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</si>
  <si>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</si>
  <si>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</si>
  <si>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</si>
  <si>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</si>
  <si>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</si>
  <si>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</si>
  <si>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</si>
  <si>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</si>
  <si>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</si>
  <si>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</si>
  <si>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</si>
  <si>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</si>
  <si>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</si>
  <si>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</si>
  <si>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</si>
  <si>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</si>
  <si>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</si>
  <si>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</si>
  <si>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</si>
  <si>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</si>
  <si>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</si>
  <si>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</si>
  <si>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</si>
  <si>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</si>
  <si>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</si>
  <si>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</si>
  <si>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М.Цолачева</t>
  </si>
  <si>
    <t>М.Ширинян</t>
  </si>
  <si>
    <t>Съставител: М.Цолачева</t>
  </si>
  <si>
    <t>Ръководител: М.Ширинян</t>
  </si>
  <si>
    <t>Съставител:М.Цолачева</t>
  </si>
  <si>
    <t>Ръководител:М.Ширинян</t>
  </si>
  <si>
    <t xml:space="preserve">                                    Съставител:                      </t>
  </si>
  <si>
    <t>Дата на съставяне: 15.07.2010</t>
  </si>
  <si>
    <t xml:space="preserve">Дата  на съставяне: 15.07.2010                                                                                                                             </t>
  </si>
  <si>
    <t>Дата на съставяне:14.10.2010</t>
  </si>
  <si>
    <t>01.01.2010 - 30.09.2010 г.</t>
  </si>
  <si>
    <t>Дата на съставяне: 14.10.2010</t>
  </si>
  <si>
    <t>Дата на съставяне:                                       14.10.2010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</si>
</sst>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64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831581732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>
        <v>1000</v>
      </c>
    </row>
    <row r="13" spans="1:8" ht="15">
      <c r="A13" s="235" t="s">
        <v>28</v>
      </c>
      <c r="B13" s="241" t="s">
        <v>29</v>
      </c>
      <c r="C13" s="151">
        <v>768</v>
      </c>
      <c r="D13" s="151">
        <v>974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58</v>
      </c>
      <c r="D15" s="151">
        <v>129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25</v>
      </c>
      <c r="D16" s="151">
        <v>32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851</v>
      </c>
      <c r="D19" s="155">
        <f>SUM(D11:D18)</f>
        <v>1135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2643</v>
      </c>
      <c r="H27" s="154">
        <f>SUM(H28:H30)</f>
        <v>2214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2643</v>
      </c>
      <c r="H28" s="152">
        <v>2214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206</v>
      </c>
      <c r="H31" s="152">
        <v>429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2849</v>
      </c>
      <c r="H33" s="154">
        <f>H27+H31+H32</f>
        <v>2643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3988</v>
      </c>
      <c r="H36" s="154">
        <f>H25+H17+H33</f>
        <v>3782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</v>
      </c>
      <c r="H53" s="152">
        <v>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851</v>
      </c>
      <c r="D55" s="155">
        <f>D19+D20+D21+D27+D32+D45+D51+D53+D54</f>
        <v>1135</v>
      </c>
      <c r="E55" s="237" t="s">
        <v>172</v>
      </c>
      <c r="F55" s="261" t="s">
        <v>173</v>
      </c>
      <c r="G55" s="154">
        <f>G49+G51+G52+G53+G54</f>
        <v>4</v>
      </c>
      <c r="H55" s="154">
        <f>H49+H51+H52+H53+H54</f>
        <v>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1393</v>
      </c>
      <c r="D58" s="151">
        <v>1424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864</v>
      </c>
      <c r="H59" s="152">
        <v>781</v>
      </c>
      <c r="M59" s="157"/>
    </row>
    <row r="60" spans="1:8" ht="15">
      <c r="A60" s="235" t="s">
        <v>183</v>
      </c>
      <c r="B60" s="241" t="s">
        <v>184</v>
      </c>
      <c r="C60" s="151">
        <v>1904</v>
      </c>
      <c r="D60" s="151">
        <v>2435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904</v>
      </c>
      <c r="H61" s="154">
        <f>SUM(H62:H68)</f>
        <v>1895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393</v>
      </c>
      <c r="H63" s="152">
        <v>784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3297</v>
      </c>
      <c r="D64" s="155">
        <f>SUM(D58:D63)</f>
        <v>3859</v>
      </c>
      <c r="E64" s="237" t="s">
        <v>200</v>
      </c>
      <c r="F64" s="242" t="s">
        <v>201</v>
      </c>
      <c r="G64" s="152">
        <v>448</v>
      </c>
      <c r="H64" s="152">
        <v>544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24</v>
      </c>
      <c r="H65" s="152">
        <v>501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</v>
      </c>
      <c r="H66" s="152">
        <v>10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</v>
      </c>
      <c r="H67" s="152">
        <v>5</v>
      </c>
    </row>
    <row r="68" spans="1:8" ht="15">
      <c r="A68" s="235" t="s">
        <v>211</v>
      </c>
      <c r="B68" s="241" t="s">
        <v>212</v>
      </c>
      <c r="C68" s="151">
        <v>1050</v>
      </c>
      <c r="D68" s="151">
        <v>1047</v>
      </c>
      <c r="E68" s="237" t="s">
        <v>213</v>
      </c>
      <c r="F68" s="242" t="s">
        <v>214</v>
      </c>
      <c r="G68" s="152">
        <v>21</v>
      </c>
      <c r="H68" s="152">
        <v>51</v>
      </c>
    </row>
    <row r="69" spans="1:8" ht="15">
      <c r="A69" s="235" t="s">
        <v>215</v>
      </c>
      <c r="B69" s="241" t="s">
        <v>216</v>
      </c>
      <c r="C69" s="151">
        <v>293</v>
      </c>
      <c r="D69" s="151">
        <v>154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3</v>
      </c>
      <c r="H70" s="152">
        <v>6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1771</v>
      </c>
      <c r="H71" s="161">
        <f>H59+H60+H61+H69+H70</f>
        <v>2682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43</v>
      </c>
      <c r="D72" s="151">
        <v>38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111</v>
      </c>
      <c r="D74" s="151">
        <v>113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1497</v>
      </c>
      <c r="D75" s="155">
        <f>SUM(D67:D74)</f>
        <v>1352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1771</v>
      </c>
      <c r="H79" s="162">
        <f>H71+H74+H75+H76</f>
        <v>2682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48</v>
      </c>
      <c r="D87" s="151">
        <v>111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70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118</v>
      </c>
      <c r="D91" s="155">
        <f>SUM(D87:D90)</f>
        <v>122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4912</v>
      </c>
      <c r="D93" s="155">
        <f>D64+D75+D84+D91+D92</f>
        <v>5333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5763</v>
      </c>
      <c r="D94" s="164">
        <f>D93+D55</f>
        <v>6468</v>
      </c>
      <c r="E94" s="449" t="s">
        <v>270</v>
      </c>
      <c r="F94" s="289" t="s">
        <v>271</v>
      </c>
      <c r="G94" s="165">
        <f>G36+G39+G55+G79</f>
        <v>5763</v>
      </c>
      <c r="H94" s="165">
        <f>H36+H39+H55+H79</f>
        <v>6468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864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863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H13" sqref="H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МЕТРОН АД</v>
      </c>
      <c r="C2" s="590"/>
      <c r="D2" s="590"/>
      <c r="E2" s="590"/>
      <c r="F2" s="577" t="s">
        <v>2</v>
      </c>
      <c r="G2" s="577"/>
      <c r="H2" s="526">
        <f>'справка №1-БАЛАНС'!H3</f>
        <v>831581732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01.01.2010 - 30.09.2010 г.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119</v>
      </c>
      <c r="D9" s="46">
        <v>115</v>
      </c>
      <c r="E9" s="298" t="s">
        <v>284</v>
      </c>
      <c r="F9" s="549" t="s">
        <v>285</v>
      </c>
      <c r="G9" s="550">
        <v>673</v>
      </c>
      <c r="H9" s="550">
        <v>862</v>
      </c>
    </row>
    <row r="10" spans="1:8" ht="12">
      <c r="A10" s="298" t="s">
        <v>286</v>
      </c>
      <c r="B10" s="299" t="s">
        <v>287</v>
      </c>
      <c r="C10" s="46">
        <v>241</v>
      </c>
      <c r="D10" s="46">
        <v>297</v>
      </c>
      <c r="E10" s="298" t="s">
        <v>288</v>
      </c>
      <c r="F10" s="549" t="s">
        <v>289</v>
      </c>
      <c r="G10" s="550">
        <v>826</v>
      </c>
      <c r="H10" s="550">
        <v>1340</v>
      </c>
    </row>
    <row r="11" spans="1:8" ht="12">
      <c r="A11" s="298" t="s">
        <v>290</v>
      </c>
      <c r="B11" s="299" t="s">
        <v>291</v>
      </c>
      <c r="C11" s="46">
        <v>293</v>
      </c>
      <c r="D11" s="46">
        <v>228</v>
      </c>
      <c r="E11" s="300" t="s">
        <v>292</v>
      </c>
      <c r="F11" s="549" t="s">
        <v>293</v>
      </c>
      <c r="G11" s="550">
        <v>5</v>
      </c>
      <c r="H11" s="550"/>
    </row>
    <row r="12" spans="1:8" ht="12">
      <c r="A12" s="298" t="s">
        <v>294</v>
      </c>
      <c r="B12" s="299" t="s">
        <v>295</v>
      </c>
      <c r="C12" s="46">
        <v>145</v>
      </c>
      <c r="D12" s="46">
        <v>145</v>
      </c>
      <c r="E12" s="300" t="s">
        <v>78</v>
      </c>
      <c r="F12" s="549" t="s">
        <v>296</v>
      </c>
      <c r="G12" s="550">
        <v>6</v>
      </c>
      <c r="H12" s="550">
        <v>544</v>
      </c>
    </row>
    <row r="13" spans="1:18" ht="12">
      <c r="A13" s="298" t="s">
        <v>297</v>
      </c>
      <c r="B13" s="299" t="s">
        <v>298</v>
      </c>
      <c r="C13" s="46">
        <v>25</v>
      </c>
      <c r="D13" s="46">
        <v>27</v>
      </c>
      <c r="E13" s="301" t="s">
        <v>51</v>
      </c>
      <c r="F13" s="551" t="s">
        <v>299</v>
      </c>
      <c r="G13" s="548">
        <f>SUM(G9:G12)</f>
        <v>1510</v>
      </c>
      <c r="H13" s="548">
        <f>SUM(H9:H12)</f>
        <v>2746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601</v>
      </c>
      <c r="D14" s="46">
        <v>1289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>
        <v>254</v>
      </c>
      <c r="H15" s="550"/>
    </row>
    <row r="16" spans="1:8" ht="12">
      <c r="A16" s="298" t="s">
        <v>306</v>
      </c>
      <c r="B16" s="299" t="s">
        <v>307</v>
      </c>
      <c r="C16" s="47">
        <v>26</v>
      </c>
      <c r="D16" s="47">
        <v>49</v>
      </c>
      <c r="E16" s="298" t="s">
        <v>308</v>
      </c>
      <c r="F16" s="552" t="s">
        <v>309</v>
      </c>
      <c r="G16" s="555">
        <v>254</v>
      </c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1450</v>
      </c>
      <c r="D19" s="49">
        <f>SUM(D9:D15)+D16</f>
        <v>2150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87</v>
      </c>
      <c r="D22" s="46">
        <v>112</v>
      </c>
      <c r="E22" s="304" t="s">
        <v>325</v>
      </c>
      <c r="F22" s="552" t="s">
        <v>326</v>
      </c>
      <c r="G22" s="550">
        <v>2</v>
      </c>
      <c r="H22" s="550">
        <v>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9</v>
      </c>
      <c r="E24" s="301" t="s">
        <v>103</v>
      </c>
      <c r="F24" s="554" t="s">
        <v>333</v>
      </c>
      <c r="G24" s="548">
        <f>SUM(G19:G23)</f>
        <v>2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20</v>
      </c>
      <c r="D25" s="46">
        <v>21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110</v>
      </c>
      <c r="D26" s="49">
        <f>SUM(D22:D25)</f>
        <v>142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1560</v>
      </c>
      <c r="D28" s="50">
        <f>D26+D19</f>
        <v>2292</v>
      </c>
      <c r="E28" s="127" t="s">
        <v>338</v>
      </c>
      <c r="F28" s="554" t="s">
        <v>339</v>
      </c>
      <c r="G28" s="548">
        <f>G13+G15+G24</f>
        <v>1766</v>
      </c>
      <c r="H28" s="548">
        <f>H13+H15+H24</f>
        <v>2749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206</v>
      </c>
      <c r="D30" s="50">
        <f>IF((H28-D28)&gt;0,H28-D28,0)</f>
        <v>457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1560</v>
      </c>
      <c r="D33" s="49">
        <f>D28-D31+D32</f>
        <v>2292</v>
      </c>
      <c r="E33" s="127" t="s">
        <v>352</v>
      </c>
      <c r="F33" s="554" t="s">
        <v>353</v>
      </c>
      <c r="G33" s="53">
        <f>G32-G31+G28</f>
        <v>1766</v>
      </c>
      <c r="H33" s="53">
        <f>H32-H31+H28</f>
        <v>2749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206</v>
      </c>
      <c r="D34" s="50">
        <f>IF((H33-D33)&gt;0,H33-D33,0)</f>
        <v>457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66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66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206</v>
      </c>
      <c r="D39" s="460">
        <f>+IF((H33-D33-D35)&gt;0,H33-D33-D35,0)</f>
        <v>391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206</v>
      </c>
      <c r="D41" s="52">
        <f>IF(H39=0,IF(D39-D40&gt;0,D39-D40+H40,0),IF(H39-H40&lt;0,H40-H39+D39,0))</f>
        <v>391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1766</v>
      </c>
      <c r="D42" s="53">
        <f>D33+D35+D39</f>
        <v>2749</v>
      </c>
      <c r="E42" s="128" t="s">
        <v>379</v>
      </c>
      <c r="F42" s="129" t="s">
        <v>380</v>
      </c>
      <c r="G42" s="53">
        <f>G39+G33</f>
        <v>1766</v>
      </c>
      <c r="H42" s="53">
        <f>H39+H33</f>
        <v>2749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40465</v>
      </c>
      <c r="C48" s="427" t="s">
        <v>381</v>
      </c>
      <c r="D48" s="588" t="s">
        <v>860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861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48" sqref="C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01.01.2010 - 30.09.2010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2258</v>
      </c>
      <c r="D10" s="54">
        <v>2644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-1597</v>
      </c>
      <c r="D11" s="54">
        <v>-2252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-211</v>
      </c>
      <c r="D13" s="54">
        <v>-577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-33</v>
      </c>
      <c r="D14" s="54">
        <v>-138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-5</v>
      </c>
      <c r="D15" s="54">
        <v>-69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-109</v>
      </c>
      <c r="D17" s="54">
        <v>-152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303</v>
      </c>
      <c r="D20" s="55">
        <f>SUM(D10:D19)</f>
        <v>-545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688</v>
      </c>
      <c r="D36" s="54">
        <v>536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-996</v>
      </c>
      <c r="D37" s="54">
        <v>-56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-308</v>
      </c>
      <c r="D42" s="55">
        <f>SUM(D34:D41)</f>
        <v>480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</v>
      </c>
      <c r="D43" s="55">
        <f>D42+D32+D20</f>
        <v>-65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123</v>
      </c>
      <c r="D44" s="132">
        <v>106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118</v>
      </c>
      <c r="D45" s="55">
        <f>D44+D43</f>
        <v>41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48</v>
      </c>
      <c r="D46" s="56">
        <v>38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70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11" sqref="I1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01.01.2010 - 30.09.2010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2643</v>
      </c>
      <c r="J11" s="58">
        <f>'справка №1-БАЛАНС'!H29+'справка №1-БАЛАНС'!H32</f>
        <v>0</v>
      </c>
      <c r="K11" s="60"/>
      <c r="L11" s="344">
        <f>SUM(C11:K11)</f>
        <v>3782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2643</v>
      </c>
      <c r="J15" s="61">
        <f t="shared" si="2"/>
        <v>0</v>
      </c>
      <c r="K15" s="61">
        <f t="shared" si="2"/>
        <v>0</v>
      </c>
      <c r="L15" s="344">
        <f t="shared" si="1"/>
        <v>3782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206</v>
      </c>
      <c r="J16" s="345">
        <f>+'справка №1-БАЛАНС'!G32</f>
        <v>0</v>
      </c>
      <c r="K16" s="60"/>
      <c r="L16" s="344">
        <f t="shared" si="1"/>
        <v>206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2849</v>
      </c>
      <c r="J29" s="59">
        <f t="shared" si="6"/>
        <v>0</v>
      </c>
      <c r="K29" s="59">
        <f t="shared" si="6"/>
        <v>0</v>
      </c>
      <c r="L29" s="344">
        <f t="shared" si="1"/>
        <v>3988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2849</v>
      </c>
      <c r="J32" s="59">
        <f t="shared" si="7"/>
        <v>0</v>
      </c>
      <c r="K32" s="59">
        <f t="shared" si="7"/>
        <v>0</v>
      </c>
      <c r="L32" s="344">
        <f t="shared" si="1"/>
        <v>3988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1" t="s">
        <v>862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861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4">
      <selection activeCell="L12" sqref="L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МЕТРОН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01.01.2010 - 30.09.2010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1465</v>
      </c>
      <c r="E11" s="189">
        <v>10</v>
      </c>
      <c r="F11" s="189"/>
      <c r="G11" s="74">
        <f t="shared" si="2"/>
        <v>1475</v>
      </c>
      <c r="H11" s="65"/>
      <c r="I11" s="65"/>
      <c r="J11" s="74">
        <f t="shared" si="3"/>
        <v>1475</v>
      </c>
      <c r="K11" s="65">
        <v>491</v>
      </c>
      <c r="L11" s="65">
        <v>216</v>
      </c>
      <c r="M11" s="65"/>
      <c r="N11" s="74">
        <f t="shared" si="4"/>
        <v>707</v>
      </c>
      <c r="O11" s="65"/>
      <c r="P11" s="65"/>
      <c r="Q11" s="74">
        <f t="shared" si="0"/>
        <v>707</v>
      </c>
      <c r="R11" s="74">
        <f t="shared" si="1"/>
        <v>768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478</v>
      </c>
      <c r="E13" s="189"/>
      <c r="F13" s="189"/>
      <c r="G13" s="74">
        <f t="shared" si="2"/>
        <v>478</v>
      </c>
      <c r="H13" s="65"/>
      <c r="I13" s="65"/>
      <c r="J13" s="74">
        <f t="shared" si="3"/>
        <v>478</v>
      </c>
      <c r="K13" s="65">
        <v>349</v>
      </c>
      <c r="L13" s="65">
        <v>71</v>
      </c>
      <c r="M13" s="65"/>
      <c r="N13" s="74">
        <f t="shared" si="4"/>
        <v>420</v>
      </c>
      <c r="O13" s="65"/>
      <c r="P13" s="65"/>
      <c r="Q13" s="74">
        <f t="shared" si="0"/>
        <v>420</v>
      </c>
      <c r="R13" s="74">
        <f t="shared" si="1"/>
        <v>58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107</v>
      </c>
      <c r="E14" s="189"/>
      <c r="F14" s="189"/>
      <c r="G14" s="74">
        <f t="shared" si="2"/>
        <v>107</v>
      </c>
      <c r="H14" s="65"/>
      <c r="I14" s="65"/>
      <c r="J14" s="74">
        <f t="shared" si="3"/>
        <v>107</v>
      </c>
      <c r="K14" s="65">
        <v>76</v>
      </c>
      <c r="L14" s="65">
        <v>6</v>
      </c>
      <c r="M14" s="65"/>
      <c r="N14" s="74">
        <f t="shared" si="4"/>
        <v>82</v>
      </c>
      <c r="O14" s="65"/>
      <c r="P14" s="65"/>
      <c r="Q14" s="74">
        <f t="shared" si="0"/>
        <v>82</v>
      </c>
      <c r="R14" s="74">
        <f t="shared" si="1"/>
        <v>25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2050</v>
      </c>
      <c r="E17" s="194">
        <f>SUM(E9:E16)</f>
        <v>10</v>
      </c>
      <c r="F17" s="194">
        <f>SUM(F9:F16)</f>
        <v>0</v>
      </c>
      <c r="G17" s="74">
        <f t="shared" si="2"/>
        <v>2060</v>
      </c>
      <c r="H17" s="75">
        <f>SUM(H9:H16)</f>
        <v>0</v>
      </c>
      <c r="I17" s="75">
        <f>SUM(I9:I16)</f>
        <v>0</v>
      </c>
      <c r="J17" s="74">
        <f t="shared" si="3"/>
        <v>2060</v>
      </c>
      <c r="K17" s="75">
        <f>SUM(K9:K16)</f>
        <v>916</v>
      </c>
      <c r="L17" s="75">
        <f>SUM(L9:L16)</f>
        <v>293</v>
      </c>
      <c r="M17" s="75">
        <f>SUM(M9:M16)</f>
        <v>0</v>
      </c>
      <c r="N17" s="74">
        <f t="shared" si="4"/>
        <v>1209</v>
      </c>
      <c r="O17" s="75">
        <f>SUM(O9:O16)</f>
        <v>0</v>
      </c>
      <c r="P17" s="75">
        <f>SUM(P9:P16)</f>
        <v>0</v>
      </c>
      <c r="Q17" s="74">
        <f t="shared" si="5"/>
        <v>1209</v>
      </c>
      <c r="R17" s="74">
        <f t="shared" si="6"/>
        <v>851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2050</v>
      </c>
      <c r="E40" s="438">
        <f>E17+E18+E19+E25+E38+E39</f>
        <v>10</v>
      </c>
      <c r="F40" s="438">
        <f aca="true" t="shared" si="13" ref="F40:R40">F17+F18+F19+F25+F38+F39</f>
        <v>0</v>
      </c>
      <c r="G40" s="438">
        <f t="shared" si="13"/>
        <v>2060</v>
      </c>
      <c r="H40" s="438">
        <f t="shared" si="13"/>
        <v>0</v>
      </c>
      <c r="I40" s="438">
        <f t="shared" si="13"/>
        <v>0</v>
      </c>
      <c r="J40" s="438">
        <f t="shared" si="13"/>
        <v>2060</v>
      </c>
      <c r="K40" s="438">
        <f t="shared" si="13"/>
        <v>916</v>
      </c>
      <c r="L40" s="438">
        <f t="shared" si="13"/>
        <v>293</v>
      </c>
      <c r="M40" s="438">
        <f t="shared" si="13"/>
        <v>0</v>
      </c>
      <c r="N40" s="438">
        <f t="shared" si="13"/>
        <v>1209</v>
      </c>
      <c r="O40" s="438">
        <f t="shared" si="13"/>
        <v>0</v>
      </c>
      <c r="P40" s="438">
        <f t="shared" si="13"/>
        <v>0</v>
      </c>
      <c r="Q40" s="438">
        <f t="shared" si="13"/>
        <v>1209</v>
      </c>
      <c r="R40" s="438">
        <f t="shared" si="13"/>
        <v>851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867</v>
      </c>
      <c r="C44" s="354"/>
      <c r="D44" s="355"/>
      <c r="E44" s="355"/>
      <c r="F44" s="355"/>
      <c r="G44" s="351"/>
      <c r="H44" s="356" t="s">
        <v>866</v>
      </c>
      <c r="I44" s="356" t="s">
        <v>860</v>
      </c>
      <c r="J44" s="356"/>
      <c r="K44" s="608"/>
      <c r="L44" s="608"/>
      <c r="M44" s="608"/>
      <c r="N44" s="608"/>
      <c r="O44" s="597" t="s">
        <v>865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3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01.01.2010 - 30.09.2010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1050</v>
      </c>
      <c r="D28" s="108">
        <v>997</v>
      </c>
      <c r="E28" s="120">
        <f t="shared" si="0"/>
        <v>53</v>
      </c>
      <c r="F28" s="106"/>
    </row>
    <row r="29" spans="1:6" ht="12">
      <c r="A29" s="396" t="s">
        <v>648</v>
      </c>
      <c r="B29" s="397" t="s">
        <v>649</v>
      </c>
      <c r="C29" s="108">
        <v>293</v>
      </c>
      <c r="D29" s="108">
        <v>311</v>
      </c>
      <c r="E29" s="120">
        <f t="shared" si="0"/>
        <v>-18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43</v>
      </c>
      <c r="D33" s="105">
        <f>SUM(D34:D37)</f>
        <v>50</v>
      </c>
      <c r="E33" s="121">
        <f>SUM(E34:E37)</f>
        <v>-7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43</v>
      </c>
      <c r="D34" s="108">
        <v>50</v>
      </c>
      <c r="E34" s="120">
        <f t="shared" si="0"/>
        <v>-7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111</v>
      </c>
      <c r="D38" s="105">
        <f>SUM(D39:D42)</f>
        <v>111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111</v>
      </c>
      <c r="D42" s="108">
        <v>111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1497</v>
      </c>
      <c r="D43" s="104">
        <f>D24+D28+D29+D31+D30+D32+D33+D38</f>
        <v>1469</v>
      </c>
      <c r="E43" s="118">
        <f>E24+E28+E29+E31+E30+E32+E33+E38</f>
        <v>28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1497</v>
      </c>
      <c r="D44" s="103">
        <f>D43+D21+D19+D9</f>
        <v>1469</v>
      </c>
      <c r="E44" s="118">
        <f>E43+E21+E19+E9</f>
        <v>28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</v>
      </c>
      <c r="D68" s="108">
        <v>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1257</v>
      </c>
      <c r="D75" s="103">
        <f>D76+D78</f>
        <v>750</v>
      </c>
      <c r="E75" s="103">
        <f>E76+E78</f>
        <v>507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1257</v>
      </c>
      <c r="D76" s="108">
        <v>750</v>
      </c>
      <c r="E76" s="119">
        <f t="shared" si="1"/>
        <v>507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511</v>
      </c>
      <c r="D85" s="104">
        <f>SUM(D86:D90)+D94</f>
        <v>958</v>
      </c>
      <c r="E85" s="104">
        <f>SUM(E86:E90)+E94</f>
        <v>-447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>
        <v>588</v>
      </c>
      <c r="E86" s="119">
        <f t="shared" si="1"/>
        <v>-588</v>
      </c>
      <c r="F86" s="108"/>
    </row>
    <row r="87" spans="1:6" ht="12">
      <c r="A87" s="396" t="s">
        <v>744</v>
      </c>
      <c r="B87" s="397" t="s">
        <v>745</v>
      </c>
      <c r="C87" s="108">
        <v>448</v>
      </c>
      <c r="D87" s="108">
        <v>306</v>
      </c>
      <c r="E87" s="119">
        <f t="shared" si="1"/>
        <v>142</v>
      </c>
      <c r="F87" s="108"/>
    </row>
    <row r="88" spans="1:6" ht="12">
      <c r="A88" s="396" t="s">
        <v>746</v>
      </c>
      <c r="B88" s="397" t="s">
        <v>747</v>
      </c>
      <c r="C88" s="108">
        <v>24</v>
      </c>
      <c r="D88" s="108">
        <v>39</v>
      </c>
      <c r="E88" s="119">
        <f t="shared" si="1"/>
        <v>-15</v>
      </c>
      <c r="F88" s="108"/>
    </row>
    <row r="89" spans="1:6" ht="12">
      <c r="A89" s="396" t="s">
        <v>748</v>
      </c>
      <c r="B89" s="397" t="s">
        <v>749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21</v>
      </c>
      <c r="D90" s="103">
        <f>SUM(D91:D93)</f>
        <v>7</v>
      </c>
      <c r="E90" s="103">
        <f>SUM(E91:E93)</f>
        <v>14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20</v>
      </c>
      <c r="D92" s="108"/>
      <c r="E92" s="119">
        <f t="shared" si="1"/>
        <v>20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7</v>
      </c>
      <c r="E93" s="119">
        <f t="shared" si="1"/>
        <v>-6</v>
      </c>
      <c r="F93" s="108"/>
    </row>
    <row r="94" spans="1:6" ht="12">
      <c r="A94" s="396" t="s">
        <v>756</v>
      </c>
      <c r="B94" s="397" t="s">
        <v>757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</v>
      </c>
      <c r="D95" s="108"/>
      <c r="E95" s="119">
        <f t="shared" si="1"/>
        <v>3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1771</v>
      </c>
      <c r="D96" s="104">
        <f>D85+D80+D75+D71+D95</f>
        <v>1708</v>
      </c>
      <c r="E96" s="104">
        <f>E85+E80+E75+E71+E95</f>
        <v>63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1775</v>
      </c>
      <c r="D97" s="104">
        <f>D96+D68+D66</f>
        <v>1712</v>
      </c>
      <c r="E97" s="104">
        <f>E96+E68+E66</f>
        <v>63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6</v>
      </c>
      <c r="D104" s="108"/>
      <c r="E104" s="108">
        <v>3</v>
      </c>
      <c r="F104" s="125">
        <f>C104+D104-E104</f>
        <v>3</v>
      </c>
    </row>
    <row r="105" spans="1:16" ht="12">
      <c r="A105" s="412" t="s">
        <v>775</v>
      </c>
      <c r="B105" s="395" t="s">
        <v>776</v>
      </c>
      <c r="C105" s="103">
        <f>SUM(C102:C104)</f>
        <v>6</v>
      </c>
      <c r="D105" s="103">
        <f>SUM(D102:D104)</f>
        <v>0</v>
      </c>
      <c r="E105" s="103">
        <f>SUM(E102:E104)</f>
        <v>3</v>
      </c>
      <c r="F105" s="103">
        <f>SUM(F102:F104)</f>
        <v>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5" sqref="B5:F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01.01.2010 - 30.09.2010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860</v>
      </c>
      <c r="D31" s="523"/>
      <c r="E31" s="523" t="s">
        <v>861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01.01.2010 - 30.09.2010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Account1</cp:lastModifiedBy>
  <cp:lastPrinted>2010-07-08T12:17:34Z</cp:lastPrinted>
  <dcterms:created xsi:type="dcterms:W3CDTF">2000-06-29T12:02:40Z</dcterms:created>
  <dcterms:modified xsi:type="dcterms:W3CDTF">2010-10-16T18:08:53Z</dcterms:modified>
  <cp:category/>
  <cp:version/>
  <cp:contentType/>
  <cp:contentStatus/>
</cp:coreProperties>
</file>